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BCE\Desktop\"/>
    </mc:Choice>
  </mc:AlternateContent>
  <bookViews>
    <workbookView xWindow="0" yWindow="0" windowWidth="23040" windowHeight="9384"/>
  </bookViews>
  <sheets>
    <sheet name="planning" sheetId="1" r:id="rId1"/>
  </sheets>
  <externalReferences>
    <externalReference r:id="rId2"/>
  </externalReferences>
  <definedNames>
    <definedName name="_xlnm.Print_Area" localSheetId="0">planning!$A$1:$V$166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6" i="1" l="1"/>
  <c r="H165" i="1"/>
  <c r="H164" i="1"/>
  <c r="H163" i="1"/>
  <c r="H162" i="1"/>
  <c r="H161" i="1"/>
  <c r="H160" i="1"/>
  <c r="H159" i="1"/>
  <c r="H158" i="1"/>
  <c r="H150" i="1"/>
  <c r="T144" i="1"/>
  <c r="AE135" i="1" s="1"/>
  <c r="S144" i="1"/>
  <c r="Q144" i="1"/>
  <c r="AB135" i="1" s="1"/>
  <c r="P144" i="1"/>
  <c r="AA135" i="1" s="1"/>
  <c r="T142" i="1"/>
  <c r="AD138" i="1" s="1"/>
  <c r="S142" i="1"/>
  <c r="Q142" i="1"/>
  <c r="AB137" i="1" s="1"/>
  <c r="AC137" i="1" s="1"/>
  <c r="P142" i="1"/>
  <c r="N142" i="1"/>
  <c r="B141" i="1"/>
  <c r="G140" i="1" s="1"/>
  <c r="T140" i="1"/>
  <c r="AE136" i="1" s="1"/>
  <c r="AF136" i="1" s="1"/>
  <c r="S140" i="1"/>
  <c r="Q140" i="1"/>
  <c r="Z138" i="1" s="1"/>
  <c r="P140" i="1"/>
  <c r="N140" i="1"/>
  <c r="B140" i="1"/>
  <c r="G142" i="1" s="1"/>
  <c r="T139" i="1"/>
  <c r="AD137" i="1" s="1"/>
  <c r="S139" i="1"/>
  <c r="Q139" i="1"/>
  <c r="Z137" i="1" s="1"/>
  <c r="P139" i="1"/>
  <c r="N139" i="1"/>
  <c r="B139" i="1"/>
  <c r="V139" i="1" s="1"/>
  <c r="AE138" i="1"/>
  <c r="AF138" i="1" s="1"/>
  <c r="AA138" i="1"/>
  <c r="Y138" i="1"/>
  <c r="T138" i="1"/>
  <c r="S138" i="1"/>
  <c r="Q138" i="1"/>
  <c r="P138" i="1"/>
  <c r="N138" i="1"/>
  <c r="B138" i="1"/>
  <c r="G139" i="1" s="1"/>
  <c r="AE137" i="1"/>
  <c r="AF137" i="1" s="1"/>
  <c r="AA137" i="1"/>
  <c r="Y137" i="1"/>
  <c r="T137" i="1"/>
  <c r="S137" i="1"/>
  <c r="Q137" i="1"/>
  <c r="P137" i="1"/>
  <c r="AB138" i="1" s="1"/>
  <c r="AC138" i="1" s="1"/>
  <c r="N137" i="1"/>
  <c r="AD136" i="1"/>
  <c r="AB136" i="1"/>
  <c r="Z136" i="1"/>
  <c r="Y136" i="1"/>
  <c r="AD135" i="1"/>
  <c r="AD139" i="1" s="1"/>
  <c r="Z135" i="1"/>
  <c r="T132" i="1"/>
  <c r="S132" i="1"/>
  <c r="Q132" i="1"/>
  <c r="P132" i="1"/>
  <c r="G132" i="1"/>
  <c r="T131" i="1"/>
  <c r="S131" i="1"/>
  <c r="Q131" i="1"/>
  <c r="P131" i="1"/>
  <c r="V129" i="1"/>
  <c r="V132" i="1" s="1"/>
  <c r="T129" i="1"/>
  <c r="S129" i="1"/>
  <c r="Q129" i="1"/>
  <c r="P129" i="1"/>
  <c r="Z122" i="1" s="1"/>
  <c r="G129" i="1"/>
  <c r="T128" i="1"/>
  <c r="S128" i="1"/>
  <c r="Q128" i="1"/>
  <c r="P128" i="1"/>
  <c r="N128" i="1"/>
  <c r="T125" i="1"/>
  <c r="S125" i="1"/>
  <c r="Q125" i="1"/>
  <c r="P125" i="1"/>
  <c r="T124" i="1"/>
  <c r="AD122" i="1" s="1"/>
  <c r="S124" i="1"/>
  <c r="Q124" i="1"/>
  <c r="AA122" i="1" s="1"/>
  <c r="P124" i="1"/>
  <c r="N124" i="1"/>
  <c r="B124" i="1"/>
  <c r="N131" i="1" s="1"/>
  <c r="T123" i="1"/>
  <c r="AE121" i="1" s="1"/>
  <c r="AF121" i="1" s="1"/>
  <c r="S123" i="1"/>
  <c r="Q123" i="1"/>
  <c r="AA123" i="1" s="1"/>
  <c r="P123" i="1"/>
  <c r="AA121" i="1" s="1"/>
  <c r="B123" i="1"/>
  <c r="N129" i="1" s="1"/>
  <c r="Y122" i="1"/>
  <c r="B122" i="1"/>
  <c r="G131" i="1" s="1"/>
  <c r="AD121" i="1"/>
  <c r="Z121" i="1"/>
  <c r="V121" i="1"/>
  <c r="V125" i="1" s="1"/>
  <c r="T121" i="1"/>
  <c r="S121" i="1"/>
  <c r="AE122" i="1" s="1"/>
  <c r="Q121" i="1"/>
  <c r="P121" i="1"/>
  <c r="AB122" i="1" s="1"/>
  <c r="AC122" i="1" s="1"/>
  <c r="G121" i="1"/>
  <c r="B121" i="1"/>
  <c r="Y121" i="1" s="1"/>
  <c r="AB120" i="1"/>
  <c r="Z120" i="1"/>
  <c r="T120" i="1"/>
  <c r="AD123" i="1" s="1"/>
  <c r="S120" i="1"/>
  <c r="AE123" i="1" s="1"/>
  <c r="Q120" i="1"/>
  <c r="P120" i="1"/>
  <c r="AB123" i="1" s="1"/>
  <c r="G120" i="1"/>
  <c r="B120" i="1"/>
  <c r="G128" i="1" s="1"/>
  <c r="V119" i="1"/>
  <c r="V123" i="1" s="1"/>
  <c r="T119" i="1"/>
  <c r="AD124" i="1" s="1"/>
  <c r="S119" i="1"/>
  <c r="AE124" i="1" s="1"/>
  <c r="AF124" i="1" s="1"/>
  <c r="Q119" i="1"/>
  <c r="AA124" i="1" s="1"/>
  <c r="P119" i="1"/>
  <c r="AB124" i="1" s="1"/>
  <c r="G119" i="1"/>
  <c r="F114" i="1"/>
  <c r="T110" i="1"/>
  <c r="S110" i="1"/>
  <c r="Q110" i="1"/>
  <c r="P110" i="1"/>
  <c r="H151" i="1" s="1"/>
  <c r="T109" i="1"/>
  <c r="S109" i="1"/>
  <c r="Q109" i="1"/>
  <c r="P109" i="1"/>
  <c r="H153" i="1" s="1"/>
  <c r="T107" i="1"/>
  <c r="S107" i="1"/>
  <c r="Q107" i="1"/>
  <c r="P107" i="1"/>
  <c r="H157" i="1" s="1"/>
  <c r="T105" i="1"/>
  <c r="S105" i="1"/>
  <c r="Q105" i="1"/>
  <c r="H154" i="1" s="1"/>
  <c r="P105" i="1"/>
  <c r="H155" i="1" s="1"/>
  <c r="T101" i="1"/>
  <c r="S101" i="1"/>
  <c r="Q101" i="1"/>
  <c r="N105" i="1" s="1"/>
  <c r="P101" i="1"/>
  <c r="N101" i="1"/>
  <c r="T99" i="1"/>
  <c r="S99" i="1"/>
  <c r="Q99" i="1"/>
  <c r="P99" i="1"/>
  <c r="T97" i="1"/>
  <c r="S97" i="1"/>
  <c r="Q97" i="1"/>
  <c r="P97" i="1"/>
  <c r="T95" i="1"/>
  <c r="S95" i="1"/>
  <c r="Q95" i="1"/>
  <c r="P95" i="1"/>
  <c r="T92" i="1"/>
  <c r="S92" i="1"/>
  <c r="Q92" i="1"/>
  <c r="P92" i="1"/>
  <c r="N92" i="1"/>
  <c r="N97" i="1" s="1"/>
  <c r="N110" i="1" s="1"/>
  <c r="U110" i="1" s="1"/>
  <c r="G92" i="1"/>
  <c r="T90" i="1"/>
  <c r="S90" i="1"/>
  <c r="Q90" i="1"/>
  <c r="P90" i="1"/>
  <c r="N90" i="1"/>
  <c r="G90" i="1"/>
  <c r="T88" i="1"/>
  <c r="S88" i="1"/>
  <c r="Q88" i="1"/>
  <c r="G101" i="1" s="1"/>
  <c r="N107" i="1" s="1"/>
  <c r="P88" i="1"/>
  <c r="N88" i="1"/>
  <c r="G88" i="1"/>
  <c r="T86" i="1"/>
  <c r="S86" i="1"/>
  <c r="Q86" i="1"/>
  <c r="P86" i="1"/>
  <c r="N86" i="1"/>
  <c r="G86" i="1"/>
  <c r="V76" i="1"/>
  <c r="T76" i="1"/>
  <c r="S76" i="1"/>
  <c r="Q76" i="1"/>
  <c r="Z66" i="1" s="1"/>
  <c r="P76" i="1"/>
  <c r="N76" i="1"/>
  <c r="G76" i="1"/>
  <c r="V75" i="1"/>
  <c r="T75" i="1"/>
  <c r="S75" i="1"/>
  <c r="AE66" i="1" s="1"/>
  <c r="AF66" i="1" s="1"/>
  <c r="Q75" i="1"/>
  <c r="P75" i="1"/>
  <c r="N75" i="1"/>
  <c r="G75" i="1"/>
  <c r="V74" i="1"/>
  <c r="T74" i="1"/>
  <c r="S74" i="1"/>
  <c r="Q74" i="1"/>
  <c r="P74" i="1"/>
  <c r="N74" i="1"/>
  <c r="G74" i="1"/>
  <c r="V72" i="1"/>
  <c r="T72" i="1"/>
  <c r="S72" i="1"/>
  <c r="AD64" i="1" s="1"/>
  <c r="Q72" i="1"/>
  <c r="P72" i="1"/>
  <c r="N72" i="1"/>
  <c r="G72" i="1"/>
  <c r="V71" i="1"/>
  <c r="T71" i="1"/>
  <c r="S71" i="1"/>
  <c r="Q71" i="1"/>
  <c r="AB64" i="1" s="1"/>
  <c r="AC64" i="1" s="1"/>
  <c r="P71" i="1"/>
  <c r="AB67" i="1" s="1"/>
  <c r="N71" i="1"/>
  <c r="G71" i="1"/>
  <c r="V70" i="1"/>
  <c r="T70" i="1"/>
  <c r="S70" i="1"/>
  <c r="Q70" i="1"/>
  <c r="P70" i="1"/>
  <c r="N70" i="1"/>
  <c r="G70" i="1"/>
  <c r="Y68" i="1"/>
  <c r="AE67" i="1"/>
  <c r="Y67" i="1"/>
  <c r="V67" i="1"/>
  <c r="T67" i="1"/>
  <c r="AE65" i="1" s="1"/>
  <c r="AF65" i="1" s="1"/>
  <c r="S67" i="1"/>
  <c r="AD65" i="1" s="1"/>
  <c r="Q67" i="1"/>
  <c r="Z67" i="1" s="1"/>
  <c r="P67" i="1"/>
  <c r="N67" i="1"/>
  <c r="G67" i="1"/>
  <c r="AD66" i="1"/>
  <c r="Y66" i="1"/>
  <c r="V66" i="1"/>
  <c r="T66" i="1"/>
  <c r="S66" i="1"/>
  <c r="Q66" i="1"/>
  <c r="P66" i="1"/>
  <c r="N66" i="1"/>
  <c r="G66" i="1"/>
  <c r="Y65" i="1"/>
  <c r="AE64" i="1"/>
  <c r="AF64" i="1" s="1"/>
  <c r="Y64" i="1"/>
  <c r="V64" i="1"/>
  <c r="T64" i="1"/>
  <c r="AD68" i="1" s="1"/>
  <c r="S64" i="1"/>
  <c r="Q64" i="1"/>
  <c r="AA68" i="1" s="1"/>
  <c r="P64" i="1"/>
  <c r="N64" i="1"/>
  <c r="G64" i="1"/>
  <c r="V63" i="1"/>
  <c r="T63" i="1"/>
  <c r="S63" i="1"/>
  <c r="Q63" i="1"/>
  <c r="AA66" i="1" s="1"/>
  <c r="P63" i="1"/>
  <c r="AA64" i="1" s="1"/>
  <c r="N63" i="1"/>
  <c r="G63" i="1"/>
  <c r="F57" i="1"/>
  <c r="F55" i="1"/>
  <c r="F79" i="1" s="1"/>
  <c r="F112" i="1" s="1"/>
  <c r="F147" i="1" s="1"/>
  <c r="V53" i="1"/>
  <c r="T53" i="1"/>
  <c r="S53" i="1"/>
  <c r="Q53" i="1"/>
  <c r="AA44" i="1" s="1"/>
  <c r="P53" i="1"/>
  <c r="N53" i="1"/>
  <c r="G53" i="1"/>
  <c r="V51" i="1"/>
  <c r="T51" i="1"/>
  <c r="S51" i="1"/>
  <c r="Q51" i="1"/>
  <c r="P51" i="1"/>
  <c r="N51" i="1"/>
  <c r="G51" i="1"/>
  <c r="T50" i="1"/>
  <c r="S50" i="1"/>
  <c r="Q50" i="1"/>
  <c r="P50" i="1"/>
  <c r="N50" i="1"/>
  <c r="G50" i="1"/>
  <c r="T48" i="1"/>
  <c r="S48" i="1"/>
  <c r="Q48" i="1"/>
  <c r="P48" i="1"/>
  <c r="AB44" i="1" s="1"/>
  <c r="AC44" i="1" s="1"/>
  <c r="N48" i="1"/>
  <c r="G48" i="1"/>
  <c r="AE45" i="1"/>
  <c r="AF45" i="1" s="1"/>
  <c r="AD45" i="1"/>
  <c r="AA45" i="1"/>
  <c r="Y45" i="1"/>
  <c r="T45" i="1"/>
  <c r="S45" i="1"/>
  <c r="AD44" i="1" s="1"/>
  <c r="Q45" i="1"/>
  <c r="P45" i="1"/>
  <c r="N45" i="1"/>
  <c r="G45" i="1"/>
  <c r="AE44" i="1"/>
  <c r="AF44" i="1" s="1"/>
  <c r="Y44" i="1"/>
  <c r="AA43" i="1"/>
  <c r="Y43" i="1"/>
  <c r="T43" i="1"/>
  <c r="AD43" i="1" s="1"/>
  <c r="S43" i="1"/>
  <c r="AD42" i="1" s="1"/>
  <c r="AD46" i="1" s="1"/>
  <c r="Q43" i="1"/>
  <c r="P43" i="1"/>
  <c r="N43" i="1"/>
  <c r="G43" i="1"/>
  <c r="AE42" i="1"/>
  <c r="AB42" i="1"/>
  <c r="AA42" i="1"/>
  <c r="Y42" i="1"/>
  <c r="F38" i="1"/>
  <c r="F36" i="1"/>
  <c r="V34" i="1"/>
  <c r="T34" i="1"/>
  <c r="S34" i="1"/>
  <c r="Q34" i="1"/>
  <c r="P34" i="1"/>
  <c r="N34" i="1"/>
  <c r="G34" i="1"/>
  <c r="V32" i="1"/>
  <c r="T32" i="1"/>
  <c r="S32" i="1"/>
  <c r="Q32" i="1"/>
  <c r="P32" i="1"/>
  <c r="N32" i="1"/>
  <c r="G32" i="1"/>
  <c r="T31" i="1"/>
  <c r="S31" i="1"/>
  <c r="Q31" i="1"/>
  <c r="P31" i="1"/>
  <c r="N31" i="1"/>
  <c r="G31" i="1"/>
  <c r="T29" i="1"/>
  <c r="S29" i="1"/>
  <c r="Q29" i="1"/>
  <c r="P29" i="1"/>
  <c r="N29" i="1"/>
  <c r="G29" i="1"/>
  <c r="AD27" i="1"/>
  <c r="AA27" i="1"/>
  <c r="Y27" i="1"/>
  <c r="AE26" i="1"/>
  <c r="AA26" i="1"/>
  <c r="Y26" i="1"/>
  <c r="T26" i="1"/>
  <c r="S26" i="1"/>
  <c r="AD26" i="1" s="1"/>
  <c r="Q26" i="1"/>
  <c r="Z27" i="1" s="1"/>
  <c r="P26" i="1"/>
  <c r="Z26" i="1" s="1"/>
  <c r="N26" i="1"/>
  <c r="G26" i="1"/>
  <c r="AA25" i="1"/>
  <c r="Y25" i="1"/>
  <c r="AB24" i="1"/>
  <c r="Y24" i="1"/>
  <c r="T24" i="1"/>
  <c r="AE24" i="1" s="1"/>
  <c r="S24" i="1"/>
  <c r="AE25" i="1" s="1"/>
  <c r="Q24" i="1"/>
  <c r="Z25" i="1" s="1"/>
  <c r="P24" i="1"/>
  <c r="N24" i="1"/>
  <c r="G24" i="1"/>
  <c r="V19" i="1"/>
  <c r="T19" i="1"/>
  <c r="S19" i="1"/>
  <c r="Q19" i="1"/>
  <c r="P19" i="1"/>
  <c r="N19" i="1"/>
  <c r="G19" i="1"/>
  <c r="V17" i="1"/>
  <c r="T17" i="1"/>
  <c r="S17" i="1"/>
  <c r="Q17" i="1"/>
  <c r="P17" i="1"/>
  <c r="N17" i="1"/>
  <c r="G17" i="1"/>
  <c r="T16" i="1"/>
  <c r="S16" i="1"/>
  <c r="Q16" i="1"/>
  <c r="P16" i="1"/>
  <c r="N16" i="1"/>
  <c r="G16" i="1"/>
  <c r="T14" i="1"/>
  <c r="S14" i="1"/>
  <c r="Q14" i="1"/>
  <c r="P14" i="1"/>
  <c r="N14" i="1"/>
  <c r="G14" i="1"/>
  <c r="AA13" i="1"/>
  <c r="Y13" i="1"/>
  <c r="AB12" i="1"/>
  <c r="Y12" i="1"/>
  <c r="Y11" i="1"/>
  <c r="T11" i="1"/>
  <c r="S11" i="1"/>
  <c r="AE13" i="1" s="1"/>
  <c r="Q11" i="1"/>
  <c r="P11" i="1"/>
  <c r="N11" i="1"/>
  <c r="G11" i="1"/>
  <c r="AE10" i="1"/>
  <c r="AA10" i="1"/>
  <c r="Y10" i="1"/>
  <c r="T9" i="1"/>
  <c r="AD11" i="1" s="1"/>
  <c r="S9" i="1"/>
  <c r="Q9" i="1"/>
  <c r="AA11" i="1" s="1"/>
  <c r="AC11" i="1" s="1"/>
  <c r="P9" i="1"/>
  <c r="AB11" i="1" s="1"/>
  <c r="N9" i="1"/>
  <c r="G9" i="1"/>
  <c r="AD67" i="1" l="1"/>
  <c r="AF67" i="1" s="1"/>
  <c r="Z68" i="1"/>
  <c r="AE12" i="1"/>
  <c r="AF25" i="1"/>
  <c r="AF26" i="1"/>
  <c r="AE27" i="1"/>
  <c r="AF27" i="1" s="1"/>
  <c r="AB43" i="1"/>
  <c r="Z42" i="1"/>
  <c r="AB45" i="1"/>
  <c r="AC45" i="1" s="1"/>
  <c r="G99" i="1"/>
  <c r="AC123" i="1"/>
  <c r="AF135" i="1"/>
  <c r="AE139" i="1"/>
  <c r="AA14" i="1"/>
  <c r="AF42" i="1"/>
  <c r="Z45" i="1"/>
  <c r="AB66" i="1"/>
  <c r="AC66" i="1" s="1"/>
  <c r="AA65" i="1"/>
  <c r="N99" i="1"/>
  <c r="N95" i="1"/>
  <c r="AC124" i="1"/>
  <c r="AA46" i="1"/>
  <c r="AC42" i="1"/>
  <c r="AB13" i="1"/>
  <c r="AC13" i="1" s="1"/>
  <c r="AA12" i="1"/>
  <c r="AC12" i="1" s="1"/>
  <c r="Z12" i="1"/>
  <c r="AF24" i="1"/>
  <c r="AE28" i="1"/>
  <c r="Z43" i="1"/>
  <c r="AD10" i="1"/>
  <c r="AE11" i="1"/>
  <c r="AF11" i="1" s="1"/>
  <c r="AF10" i="1"/>
  <c r="Z13" i="1"/>
  <c r="AB25" i="1"/>
  <c r="AC25" i="1" s="1"/>
  <c r="AA24" i="1"/>
  <c r="Z24" i="1"/>
  <c r="AA67" i="1"/>
  <c r="AC67" i="1" s="1"/>
  <c r="AE68" i="1"/>
  <c r="AF68" i="1" s="1"/>
  <c r="G107" i="1"/>
  <c r="AF123" i="1"/>
  <c r="AF122" i="1"/>
  <c r="AB139" i="1"/>
  <c r="AC135" i="1"/>
  <c r="AD120" i="1"/>
  <c r="Y124" i="1"/>
  <c r="G125" i="1"/>
  <c r="AB10" i="1"/>
  <c r="Z11" i="1"/>
  <c r="AD12" i="1"/>
  <c r="AD13" i="1"/>
  <c r="AF13" i="1" s="1"/>
  <c r="AD24" i="1"/>
  <c r="AD28" i="1" s="1"/>
  <c r="AD25" i="1"/>
  <c r="AB26" i="1"/>
  <c r="AC26" i="1" s="1"/>
  <c r="AB27" i="1"/>
  <c r="AC27" i="1" s="1"/>
  <c r="Z44" i="1"/>
  <c r="Z64" i="1"/>
  <c r="Z65" i="1"/>
  <c r="AB68" i="1"/>
  <c r="AC68" i="1" s="1"/>
  <c r="G95" i="1"/>
  <c r="G110" i="1" s="1"/>
  <c r="G105" i="1"/>
  <c r="G109" i="1"/>
  <c r="N119" i="1"/>
  <c r="N120" i="1"/>
  <c r="AA120" i="1"/>
  <c r="AC120" i="1" s="1"/>
  <c r="AE120" i="1"/>
  <c r="AF120" i="1" s="1"/>
  <c r="N121" i="1"/>
  <c r="G123" i="1"/>
  <c r="Z123" i="1"/>
  <c r="G124" i="1"/>
  <c r="Z124" i="1"/>
  <c r="N125" i="1"/>
  <c r="V128" i="1"/>
  <c r="V131" i="1" s="1"/>
  <c r="N132" i="1"/>
  <c r="AA136" i="1"/>
  <c r="AC136" i="1" s="1"/>
  <c r="V137" i="1"/>
  <c r="V138" i="1"/>
  <c r="V140" i="1"/>
  <c r="G144" i="1"/>
  <c r="AE43" i="1"/>
  <c r="AF43" i="1" s="1"/>
  <c r="V120" i="1"/>
  <c r="V124" i="1" s="1"/>
  <c r="AB121" i="1"/>
  <c r="AC121" i="1" s="1"/>
  <c r="N123" i="1"/>
  <c r="N144" i="1"/>
  <c r="H152" i="1"/>
  <c r="H156" i="1"/>
  <c r="Y123" i="1"/>
  <c r="Z10" i="1"/>
  <c r="AB65" i="1"/>
  <c r="AC65" i="1" s="1"/>
  <c r="G97" i="1"/>
  <c r="N109" i="1" s="1"/>
  <c r="Y120" i="1"/>
  <c r="Y135" i="1"/>
  <c r="G137" i="1"/>
  <c r="G138" i="1"/>
  <c r="AD14" i="1" l="1"/>
  <c r="AB46" i="1"/>
  <c r="AC43" i="1"/>
  <c r="AF12" i="1"/>
  <c r="AB14" i="1"/>
  <c r="AC10" i="1"/>
  <c r="AA139" i="1"/>
  <c r="AB28" i="1"/>
  <c r="AA28" i="1"/>
  <c r="AC24" i="1"/>
  <c r="AE14" i="1"/>
  <c r="AE46" i="1"/>
</calcChain>
</file>

<file path=xl/sharedStrings.xml><?xml version="1.0" encoding="utf-8"?>
<sst xmlns="http://schemas.openxmlformats.org/spreadsheetml/2006/main" count="270" uniqueCount="95">
  <si>
    <t>TOURNOI BENJAMINS ENSISHEIM 2018</t>
  </si>
  <si>
    <t>PHASE QUALIFICATIVE</t>
  </si>
  <si>
    <t>SAMEDI 24 FEVRIER</t>
  </si>
  <si>
    <t xml:space="preserve">  POULE A</t>
  </si>
  <si>
    <t>HORAIRE</t>
  </si>
  <si>
    <t>TERRAIN 2 UNGERSHEIM</t>
  </si>
  <si>
    <t>TOTAUX SETS</t>
  </si>
  <si>
    <t>TOTAUX POINTS</t>
  </si>
  <si>
    <t>Arbitre</t>
  </si>
  <si>
    <t>SET1</t>
  </si>
  <si>
    <t>SET2</t>
  </si>
  <si>
    <t>SET 3</t>
  </si>
  <si>
    <t>POULE A</t>
  </si>
  <si>
    <t>10H30</t>
  </si>
  <si>
    <t>Organisation</t>
  </si>
  <si>
    <t>points</t>
  </si>
  <si>
    <t>sets pour</t>
  </si>
  <si>
    <t>sets contre</t>
  </si>
  <si>
    <t>ratio sets</t>
  </si>
  <si>
    <t>points pour</t>
  </si>
  <si>
    <t>points contre</t>
  </si>
  <si>
    <t>ratio points</t>
  </si>
  <si>
    <t>CD 71-1</t>
  </si>
  <si>
    <t>TERRAIN 3 UNGERSHEIM</t>
  </si>
  <si>
    <t>CD67</t>
  </si>
  <si>
    <t>DORNBIRN 2</t>
  </si>
  <si>
    <t>PAUSE REPAS</t>
  </si>
  <si>
    <t>YUTZ 2</t>
  </si>
  <si>
    <t>13H30</t>
  </si>
  <si>
    <t>15H30</t>
  </si>
  <si>
    <t>TERRAIN 1 UNGERSHEIM</t>
  </si>
  <si>
    <t>17H30</t>
  </si>
  <si>
    <t xml:space="preserve">  POULE B</t>
  </si>
  <si>
    <t>TERRAIN 2 DUOPOLE</t>
  </si>
  <si>
    <t>POULE B</t>
  </si>
  <si>
    <t>YUTZ 1</t>
  </si>
  <si>
    <t>TERRAIN 3 DUOPOLE</t>
  </si>
  <si>
    <t>DORNBIRN 1</t>
  </si>
  <si>
    <t>CD 68-2</t>
  </si>
  <si>
    <t>HARNES 3</t>
  </si>
  <si>
    <t>TERRAIN 1 DUOPOLE</t>
  </si>
  <si>
    <t xml:space="preserve">  POULE C</t>
  </si>
  <si>
    <t>TERRAIN 2 GYMNASE</t>
  </si>
  <si>
    <t xml:space="preserve">POULE C </t>
  </si>
  <si>
    <t>CD 68-1</t>
  </si>
  <si>
    <t>TERRAIN 3 GYMNASE</t>
  </si>
  <si>
    <t>LE TOUQUET</t>
  </si>
  <si>
    <t>HARNES 2</t>
  </si>
  <si>
    <t>CD 71-2</t>
  </si>
  <si>
    <t>TERRAIN 1 GYMNASE</t>
  </si>
  <si>
    <t xml:space="preserve">  POULE D</t>
  </si>
  <si>
    <t>TERRAIN 2 PULVERSHEIM</t>
  </si>
  <si>
    <t>POULE D</t>
  </si>
  <si>
    <t>9H30</t>
  </si>
  <si>
    <t>HARNES 1</t>
  </si>
  <si>
    <t>LA LOUVIERE</t>
  </si>
  <si>
    <t>TERRAIN 3 PULVERSHEIM</t>
  </si>
  <si>
    <t>AUBAGNE</t>
  </si>
  <si>
    <t>MAIZIERES LES METZ</t>
  </si>
  <si>
    <t>CD 90</t>
  </si>
  <si>
    <t>CLASSEMENT 1 à 8</t>
  </si>
  <si>
    <t>DIMANCHE 25 FEVRIER</t>
  </si>
  <si>
    <t>QUARTS DE FINALE</t>
  </si>
  <si>
    <t>Arbitrage</t>
  </si>
  <si>
    <t>TERRAIN 1 PULVERSHEIM</t>
  </si>
  <si>
    <t>N° Match</t>
  </si>
  <si>
    <t>CRA</t>
  </si>
  <si>
    <t>9H00</t>
  </si>
  <si>
    <t>H1</t>
  </si>
  <si>
    <t>H3</t>
  </si>
  <si>
    <t>H2</t>
  </si>
  <si>
    <t>TERRAIN 4 PULVERSHEIM</t>
  </si>
  <si>
    <t>H4</t>
  </si>
  <si>
    <t>DEMI-FINALES</t>
  </si>
  <si>
    <t>11H00</t>
  </si>
  <si>
    <t>H7</t>
  </si>
  <si>
    <t>H8</t>
  </si>
  <si>
    <t>H5</t>
  </si>
  <si>
    <t>H6</t>
  </si>
  <si>
    <t>FINALES ET CLASSEMENT</t>
  </si>
  <si>
    <t>14H00</t>
  </si>
  <si>
    <t>Place 5-6</t>
  </si>
  <si>
    <t>Place 7-8</t>
  </si>
  <si>
    <t>Place 3-4</t>
  </si>
  <si>
    <t>15H00</t>
  </si>
  <si>
    <t>Finale</t>
  </si>
  <si>
    <t>CLASSEMENT 9-17</t>
  </si>
  <si>
    <t xml:space="preserve">  POULE DE CLASSEMENT 9 à 13</t>
  </si>
  <si>
    <t>POULE E</t>
  </si>
  <si>
    <t>8H00</t>
  </si>
  <si>
    <t>14H30</t>
  </si>
  <si>
    <t xml:space="preserve">  POULE DE CLASSEMENT 14 à 17</t>
  </si>
  <si>
    <t>POULE F</t>
  </si>
  <si>
    <t>10H00</t>
  </si>
  <si>
    <t>CLASSEMENT BENJAMINS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</si>
</sst>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Berlin Sans FB"/>
      <family val="2"/>
    </font>
    <font>
      <sz val="18"/>
      <color theme="1"/>
      <name val="Berlin Sans FB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Tahoma"/>
      <family val="2"/>
    </font>
    <font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6" tint="0.59999389629810485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0" fillId="8" borderId="17" xfId="0" applyFont="1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8" fillId="9" borderId="17" xfId="0" applyFont="1" applyFill="1" applyBorder="1" applyAlignment="1">
      <alignment horizontal="center" vertical="center"/>
    </xf>
    <xf numFmtId="0" fontId="8" fillId="10" borderId="17" xfId="0" applyFont="1" applyFill="1" applyBorder="1" applyAlignment="1">
      <alignment horizontal="center" vertical="center"/>
    </xf>
    <xf numFmtId="0" fontId="8" fillId="11" borderId="17" xfId="0" applyFont="1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5" borderId="0" xfId="0" applyFill="1"/>
    <xf numFmtId="0" fontId="0" fillId="0" borderId="28" xfId="0" applyBorder="1" applyAlignment="1">
      <alignment horizontal="center"/>
    </xf>
    <xf numFmtId="164" fontId="0" fillId="0" borderId="0" xfId="0" applyNumberFormat="1"/>
    <xf numFmtId="0" fontId="0" fillId="12" borderId="17" xfId="0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8" fillId="13" borderId="17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  <xf numFmtId="0" fontId="0" fillId="13" borderId="17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4" borderId="17" xfId="0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8" fillId="11" borderId="34" xfId="0" applyFont="1" applyFill="1" applyBorder="1" applyAlignment="1">
      <alignment horizontal="center" vertical="center"/>
    </xf>
    <xf numFmtId="0" fontId="8" fillId="10" borderId="34" xfId="0" applyFont="1" applyFill="1" applyBorder="1" applyAlignment="1">
      <alignment horizontal="center" vertical="center"/>
    </xf>
    <xf numFmtId="0" fontId="8" fillId="13" borderId="34" xfId="0" applyFont="1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11" borderId="34" xfId="0" applyFill="1" applyBorder="1" applyAlignment="1">
      <alignment horizontal="center" vertical="center"/>
    </xf>
    <xf numFmtId="0" fontId="0" fillId="13" borderId="34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13" borderId="36" xfId="0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8" fillId="9" borderId="32" xfId="0" applyFont="1" applyFill="1" applyBorder="1" applyAlignment="1">
      <alignment horizontal="center" vertical="center"/>
    </xf>
    <xf numFmtId="0" fontId="8" fillId="10" borderId="32" xfId="0" applyFont="1" applyFill="1" applyBorder="1" applyAlignment="1">
      <alignment horizontal="center" vertical="center"/>
    </xf>
    <xf numFmtId="0" fontId="8" fillId="11" borderId="32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8" fillId="13" borderId="32" xfId="0" applyFont="1" applyFill="1" applyBorder="1" applyAlignment="1">
      <alignment horizontal="center" vertical="center"/>
    </xf>
    <xf numFmtId="0" fontId="0" fillId="9" borderId="32" xfId="0" applyFill="1" applyBorder="1" applyAlignment="1">
      <alignment horizontal="center" vertical="center"/>
    </xf>
    <xf numFmtId="0" fontId="0" fillId="13" borderId="32" xfId="0" applyFill="1" applyBorder="1" applyAlignment="1">
      <alignment horizontal="center" vertical="center"/>
    </xf>
    <xf numFmtId="0" fontId="0" fillId="13" borderId="39" xfId="0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0" fillId="5" borderId="41" xfId="0" applyFill="1" applyBorder="1"/>
    <xf numFmtId="0" fontId="0" fillId="0" borderId="40" xfId="0" applyBorder="1" applyAlignment="1">
      <alignment horizontal="center"/>
    </xf>
    <xf numFmtId="0" fontId="2" fillId="5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43" xfId="0" applyFont="1" applyFill="1" applyBorder="1" applyAlignment="1">
      <alignment horizontal="center" vertical="center"/>
    </xf>
    <xf numFmtId="0" fontId="1" fillId="5" borderId="44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7" fillId="7" borderId="50" xfId="0" applyFont="1" applyFill="1" applyBorder="1" applyAlignment="1">
      <alignment horizontal="center" vertical="center"/>
    </xf>
    <xf numFmtId="0" fontId="2" fillId="15" borderId="51" xfId="0" applyFont="1" applyFill="1" applyBorder="1" applyAlignment="1">
      <alignment horizontal="center" vertical="center"/>
    </xf>
    <xf numFmtId="0" fontId="0" fillId="15" borderId="17" xfId="0" applyFont="1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0" fontId="0" fillId="15" borderId="17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7" fillId="7" borderId="52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0" fillId="9" borderId="17" xfId="0" applyFont="1" applyFill="1" applyBorder="1" applyAlignment="1">
      <alignment horizontal="center" vertical="center"/>
    </xf>
    <xf numFmtId="0" fontId="0" fillId="10" borderId="17" xfId="0" applyFont="1" applyFill="1" applyBorder="1" applyAlignment="1">
      <alignment horizontal="center" vertical="center"/>
    </xf>
    <xf numFmtId="0" fontId="0" fillId="13" borderId="17" xfId="0" applyFont="1" applyFill="1" applyBorder="1" applyAlignment="1">
      <alignment horizontal="center" vertical="center"/>
    </xf>
    <xf numFmtId="0" fontId="0" fillId="13" borderId="43" xfId="0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/>
    </xf>
    <xf numFmtId="0" fontId="2" fillId="4" borderId="54" xfId="0" applyFont="1" applyFill="1" applyBorder="1" applyAlignment="1">
      <alignment horizontal="center" vertical="center"/>
    </xf>
    <xf numFmtId="0" fontId="0" fillId="13" borderId="32" xfId="0" applyFont="1" applyFill="1" applyBorder="1" applyAlignment="1">
      <alignment horizontal="center" vertical="center"/>
    </xf>
    <xf numFmtId="0" fontId="0" fillId="10" borderId="32" xfId="0" applyFont="1" applyFill="1" applyBorder="1" applyAlignment="1">
      <alignment horizontal="center" vertical="center"/>
    </xf>
    <xf numFmtId="0" fontId="0" fillId="12" borderId="32" xfId="0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12" borderId="32" xfId="0" applyFill="1" applyBorder="1" applyAlignment="1">
      <alignment horizontal="center" vertical="center"/>
    </xf>
    <xf numFmtId="0" fontId="0" fillId="12" borderId="55" xfId="0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/>
    </xf>
    <xf numFmtId="0" fontId="0" fillId="12" borderId="17" xfId="0" applyFill="1" applyBorder="1" applyAlignment="1">
      <alignment horizontal="center"/>
    </xf>
    <xf numFmtId="0" fontId="2" fillId="4" borderId="51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11" borderId="32" xfId="0" applyFont="1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0" fontId="0" fillId="11" borderId="17" xfId="0" applyFont="1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/>
    </xf>
    <xf numFmtId="0" fontId="0" fillId="7" borderId="20" xfId="0" applyFill="1" applyBorder="1" applyAlignment="1">
      <alignment horizontal="center" vertical="center"/>
    </xf>
    <xf numFmtId="0" fontId="1" fillId="5" borderId="60" xfId="0" applyFont="1" applyFill="1" applyBorder="1" applyAlignment="1">
      <alignment horizontal="center" vertical="center"/>
    </xf>
    <xf numFmtId="0" fontId="1" fillId="5" borderId="61" xfId="0" applyFont="1" applyFill="1" applyBorder="1" applyAlignment="1">
      <alignment horizontal="center" vertical="center"/>
    </xf>
    <xf numFmtId="0" fontId="6" fillId="4" borderId="60" xfId="0" applyFont="1" applyFill="1" applyBorder="1" applyAlignment="1">
      <alignment vertical="center"/>
    </xf>
    <xf numFmtId="0" fontId="6" fillId="4" borderId="18" xfId="0" applyFont="1" applyFill="1" applyBorder="1" applyAlignment="1">
      <alignment horizontal="center" vertical="center"/>
    </xf>
    <xf numFmtId="0" fontId="2" fillId="4" borderId="62" xfId="0" applyFont="1" applyFill="1" applyBorder="1" applyAlignment="1">
      <alignment horizontal="center" vertical="center"/>
    </xf>
    <xf numFmtId="0" fontId="0" fillId="11" borderId="31" xfId="0" applyFont="1" applyFill="1" applyBorder="1" applyAlignment="1">
      <alignment horizontal="center" vertical="center"/>
    </xf>
    <xf numFmtId="0" fontId="0" fillId="11" borderId="43" xfId="0" applyFill="1" applyBorder="1" applyAlignment="1">
      <alignment horizontal="center" vertical="center"/>
    </xf>
    <xf numFmtId="0" fontId="0" fillId="9" borderId="32" xfId="0" applyFont="1" applyFill="1" applyBorder="1" applyAlignment="1">
      <alignment horizontal="center" vertical="center"/>
    </xf>
    <xf numFmtId="0" fontId="0" fillId="12" borderId="43" xfId="0" applyFill="1" applyBorder="1" applyAlignment="1">
      <alignment horizontal="center" vertical="center"/>
    </xf>
    <xf numFmtId="0" fontId="2" fillId="4" borderId="63" xfId="0" applyFont="1" applyFill="1" applyBorder="1" applyAlignment="1">
      <alignment horizontal="center" vertical="center"/>
    </xf>
    <xf numFmtId="0" fontId="0" fillId="12" borderId="17" xfId="0" applyFont="1" applyFill="1" applyBorder="1" applyAlignment="1">
      <alignment horizontal="center" vertical="center"/>
    </xf>
    <xf numFmtId="0" fontId="0" fillId="0" borderId="0" xfId="0" applyFill="1"/>
    <xf numFmtId="0" fontId="2" fillId="4" borderId="64" xfId="0" applyFont="1" applyFill="1" applyBorder="1" applyAlignment="1">
      <alignment horizontal="center" vertical="center"/>
    </xf>
    <xf numFmtId="0" fontId="0" fillId="13" borderId="34" xfId="0" applyFont="1" applyFill="1" applyBorder="1" applyAlignment="1">
      <alignment horizontal="center" vertical="center"/>
    </xf>
    <xf numFmtId="0" fontId="0" fillId="10" borderId="34" xfId="0" applyFont="1" applyFill="1" applyBorder="1" applyAlignment="1">
      <alignment horizontal="center" vertical="center"/>
    </xf>
    <xf numFmtId="0" fontId="0" fillId="8" borderId="34" xfId="0" applyFont="1" applyFill="1" applyBorder="1" applyAlignment="1">
      <alignment horizontal="center" vertical="center"/>
    </xf>
    <xf numFmtId="0" fontId="0" fillId="8" borderId="34" xfId="0" applyFill="1" applyBorder="1" applyAlignment="1">
      <alignment horizontal="center" vertical="center"/>
    </xf>
    <xf numFmtId="0" fontId="0" fillId="8" borderId="65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0" xfId="0" applyFill="1" applyBorder="1"/>
    <xf numFmtId="0" fontId="10" fillId="0" borderId="66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2" fillId="4" borderId="69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7" fillId="12" borderId="24" xfId="0" applyFont="1" applyFill="1" applyBorder="1" applyAlignment="1">
      <alignment horizontal="center" vertical="center"/>
    </xf>
    <xf numFmtId="16" fontId="2" fillId="8" borderId="27" xfId="0" applyNumberFormat="1" applyFont="1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2" fillId="5" borderId="70" xfId="0" applyFont="1" applyFill="1" applyBorder="1" applyAlignment="1">
      <alignment horizontal="center" vertical="center"/>
    </xf>
    <xf numFmtId="0" fontId="0" fillId="12" borderId="24" xfId="0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11" fillId="7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0" fillId="12" borderId="26" xfId="0" applyFont="1" applyFill="1" applyBorder="1" applyAlignment="1">
      <alignment horizontal="center" vertical="center"/>
    </xf>
    <xf numFmtId="0" fontId="8" fillId="14" borderId="32" xfId="0" applyFont="1" applyFill="1" applyBorder="1" applyAlignment="1">
      <alignment horizontal="center" vertical="center"/>
    </xf>
    <xf numFmtId="0" fontId="0" fillId="10" borderId="32" xfId="0" applyFill="1" applyBorder="1" applyAlignment="1">
      <alignment horizontal="center" vertical="center"/>
    </xf>
    <xf numFmtId="0" fontId="8" fillId="12" borderId="32" xfId="0" applyFont="1" applyFill="1" applyBorder="1" applyAlignment="1">
      <alignment horizontal="center" vertical="center"/>
    </xf>
    <xf numFmtId="0" fontId="2" fillId="5" borderId="71" xfId="0" applyFont="1" applyFill="1" applyBorder="1" applyAlignment="1">
      <alignment horizontal="center" vertical="center"/>
    </xf>
    <xf numFmtId="0" fontId="11" fillId="7" borderId="40" xfId="0" applyFont="1" applyFill="1" applyBorder="1" applyAlignment="1">
      <alignment horizontal="center"/>
    </xf>
    <xf numFmtId="0" fontId="0" fillId="0" borderId="26" xfId="0" applyFont="1" applyFill="1" applyBorder="1"/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8" fillId="14" borderId="34" xfId="0" applyFont="1" applyFill="1" applyBorder="1" applyAlignment="1">
      <alignment horizontal="center" vertical="center"/>
    </xf>
    <xf numFmtId="0" fontId="0" fillId="10" borderId="34" xfId="0" applyFill="1" applyBorder="1" applyAlignment="1">
      <alignment horizontal="center" vertical="center"/>
    </xf>
    <xf numFmtId="0" fontId="8" fillId="12" borderId="34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0" fillId="12" borderId="34" xfId="0" applyFill="1" applyBorder="1" applyAlignment="1">
      <alignment horizontal="center" vertical="center"/>
    </xf>
    <xf numFmtId="0" fontId="0" fillId="12" borderId="36" xfId="0" applyFill="1" applyBorder="1" applyAlignment="1">
      <alignment horizontal="center" vertical="center"/>
    </xf>
    <xf numFmtId="0" fontId="11" fillId="7" borderId="37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/>
    </xf>
    <xf numFmtId="0" fontId="10" fillId="0" borderId="67" xfId="0" applyFont="1" applyFill="1" applyBorder="1" applyAlignment="1">
      <alignment horizontal="center"/>
    </xf>
    <xf numFmtId="0" fontId="10" fillId="0" borderId="68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/>
    </xf>
    <xf numFmtId="0" fontId="0" fillId="0" borderId="24" xfId="0" applyFont="1" applyFill="1" applyBorder="1"/>
    <xf numFmtId="0" fontId="6" fillId="4" borderId="74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12" borderId="26" xfId="0" applyFont="1" applyFill="1" applyBorder="1" applyAlignment="1">
      <alignment horizontal="center"/>
    </xf>
    <xf numFmtId="0" fontId="8" fillId="14" borderId="17" xfId="0" applyFont="1" applyFill="1" applyBorder="1" applyAlignment="1">
      <alignment horizontal="center" vertical="center"/>
    </xf>
    <xf numFmtId="0" fontId="8" fillId="12" borderId="43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/>
    </xf>
    <xf numFmtId="0" fontId="8" fillId="11" borderId="43" xfId="0" applyFont="1" applyFill="1" applyBorder="1" applyAlignment="1">
      <alignment horizontal="center" vertical="center"/>
    </xf>
    <xf numFmtId="0" fontId="2" fillId="5" borderId="73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8" fillId="9" borderId="22" xfId="0" applyFont="1" applyFill="1" applyBorder="1" applyAlignment="1">
      <alignment horizontal="center" vertical="center"/>
    </xf>
    <xf numFmtId="0" fontId="0" fillId="10" borderId="31" xfId="0" applyFill="1" applyBorder="1" applyAlignment="1">
      <alignment horizontal="center" vertical="center"/>
    </xf>
    <xf numFmtId="0" fontId="8" fillId="11" borderId="18" xfId="0" applyFont="1" applyFill="1" applyBorder="1" applyAlignment="1">
      <alignment horizontal="center" vertical="center"/>
    </xf>
    <xf numFmtId="0" fontId="8" fillId="12" borderId="65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0" fillId="12" borderId="37" xfId="0" applyFill="1" applyBorder="1" applyAlignment="1">
      <alignment horizontal="center"/>
    </xf>
    <xf numFmtId="0" fontId="0" fillId="14" borderId="71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4" borderId="76" xfId="0" applyFont="1" applyFill="1" applyBorder="1" applyAlignment="1">
      <alignment horizontal="center" vertical="center"/>
    </xf>
    <xf numFmtId="0" fontId="6" fillId="4" borderId="77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horizontal="center" vertical="center"/>
    </xf>
    <xf numFmtId="0" fontId="2" fillId="6" borderId="77" xfId="0" applyFont="1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8" borderId="32" xfId="0" applyFont="1" applyFill="1" applyBorder="1" applyAlignment="1">
      <alignment horizontal="center" vertical="center"/>
    </xf>
    <xf numFmtId="0" fontId="1" fillId="5" borderId="56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0" fillId="12" borderId="39" xfId="0" applyFill="1" applyBorder="1" applyAlignment="1">
      <alignment horizontal="center" vertical="center"/>
    </xf>
    <xf numFmtId="0" fontId="2" fillId="4" borderId="78" xfId="0" applyFont="1" applyFill="1" applyBorder="1" applyAlignment="1">
      <alignment horizontal="center" vertical="center"/>
    </xf>
    <xf numFmtId="0" fontId="0" fillId="11" borderId="79" xfId="0" applyFont="1" applyFill="1" applyBorder="1" applyAlignment="1">
      <alignment horizontal="center" vertical="center"/>
    </xf>
    <xf numFmtId="0" fontId="0" fillId="10" borderId="79" xfId="0" applyFont="1" applyFill="1" applyBorder="1" applyAlignment="1">
      <alignment horizontal="center" vertical="center"/>
    </xf>
    <xf numFmtId="0" fontId="0" fillId="12" borderId="79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horizontal="center" vertical="center"/>
    </xf>
    <xf numFmtId="0" fontId="0" fillId="11" borderId="79" xfId="0" applyFill="1" applyBorder="1" applyAlignment="1">
      <alignment horizontal="center" vertical="center"/>
    </xf>
    <xf numFmtId="0" fontId="0" fillId="12" borderId="79" xfId="0" applyFill="1" applyBorder="1" applyAlignment="1">
      <alignment horizontal="center" vertical="center"/>
    </xf>
    <xf numFmtId="0" fontId="0" fillId="5" borderId="79" xfId="0" applyFill="1" applyBorder="1" applyAlignment="1">
      <alignment horizontal="center" vertical="center"/>
    </xf>
    <xf numFmtId="0" fontId="0" fillId="12" borderId="80" xfId="0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 vertical="center"/>
    </xf>
    <xf numFmtId="0" fontId="7" fillId="7" borderId="82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17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0" fillId="5" borderId="32" xfId="0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2" fillId="5" borderId="8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/>
    </xf>
    <xf numFmtId="0" fontId="0" fillId="5" borderId="5" xfId="0" applyFill="1" applyBorder="1"/>
    <xf numFmtId="0" fontId="0" fillId="0" borderId="28" xfId="0" applyBorder="1"/>
    <xf numFmtId="0" fontId="8" fillId="9" borderId="34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0" fillId="9" borderId="34" xfId="0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2" fillId="0" borderId="17" xfId="0" applyFont="1" applyBorder="1"/>
    <xf numFmtId="0" fontId="13" fillId="0" borderId="17" xfId="0" applyFont="1" applyBorder="1" applyAlignment="1">
      <alignment horizontal="center"/>
    </xf>
    <xf numFmtId="0" fontId="14" fillId="9" borderId="17" xfId="0" applyFont="1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9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BCE/Downloads/Tableaux%20gar&#231;ons%20tournoi%202018%20version%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 équipes 1ère phase"/>
      <sheetName val="Rendez vous dimanche"/>
      <sheetName val="planning"/>
      <sheetName val="classement poule"/>
      <sheetName val="match 101"/>
      <sheetName val="match 102"/>
      <sheetName val="match 103"/>
      <sheetName val="match 104"/>
      <sheetName val="match 105"/>
      <sheetName val="match 106"/>
      <sheetName val="match 107"/>
      <sheetName val="match 108"/>
      <sheetName val="match 109"/>
      <sheetName val="match 110"/>
      <sheetName val="match 111"/>
      <sheetName val="match 112"/>
      <sheetName val="match 113"/>
      <sheetName val="match 114"/>
      <sheetName val="quarts 1"/>
      <sheetName val="quarts 2"/>
      <sheetName val="match 203"/>
      <sheetName val="match 204"/>
      <sheetName val="match 205"/>
      <sheetName val="match 206"/>
      <sheetName val="match 207"/>
      <sheetName val="match 208"/>
      <sheetName val="match 209"/>
      <sheetName val="match 210"/>
      <sheetName val="demi 5-8"/>
      <sheetName val="demi 1-4"/>
      <sheetName val="Places 5-8"/>
      <sheetName val="Finales"/>
      <sheetName val="vierge"/>
    </sheetNames>
    <sheetDataSet>
      <sheetData sheetId="0"/>
      <sheetData sheetId="1"/>
      <sheetData sheetId="2"/>
      <sheetData sheetId="3">
        <row r="47">
          <cell r="B47" t="str">
            <v>CD67</v>
          </cell>
        </row>
        <row r="48">
          <cell r="B48" t="str">
            <v>DORNBIRN 2</v>
          </cell>
        </row>
        <row r="49">
          <cell r="B49" t="str">
            <v>CD 71-1</v>
          </cell>
        </row>
        <row r="55">
          <cell r="B55" t="str">
            <v>DORNBIRN 1</v>
          </cell>
        </row>
        <row r="56">
          <cell r="B56" t="str">
            <v>HARNES 3</v>
          </cell>
        </row>
        <row r="57">
          <cell r="B57" t="str">
            <v>YUTZ 1</v>
          </cell>
        </row>
        <row r="63">
          <cell r="B63" t="str">
            <v>HARNES 2</v>
          </cell>
        </row>
        <row r="64">
          <cell r="B64" t="str">
            <v>LE TOUQUET</v>
          </cell>
        </row>
        <row r="65">
          <cell r="B65" t="str">
            <v>CD 68-1</v>
          </cell>
        </row>
        <row r="71">
          <cell r="B71" t="str">
            <v>HARNES 1</v>
          </cell>
        </row>
        <row r="72">
          <cell r="B72" t="str">
            <v>MAIZIERES LES METZ</v>
          </cell>
        </row>
        <row r="73">
          <cell r="B73" t="str">
            <v>CD 90</v>
          </cell>
        </row>
        <row r="75">
          <cell r="B75" t="str">
            <v>LA LOUVIERE</v>
          </cell>
        </row>
        <row r="81">
          <cell r="B81" t="str">
            <v>CD 68-2</v>
          </cell>
        </row>
        <row r="82">
          <cell r="B82" t="str">
            <v>AUBAGNE</v>
          </cell>
        </row>
        <row r="83">
          <cell r="B83" t="str">
            <v>YUTZ 2</v>
          </cell>
        </row>
        <row r="84">
          <cell r="B84" t="str">
            <v>CD 71-2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F166"/>
  <sheetViews>
    <sheetView tabSelected="1" zoomScaleNormal="100" workbookViewId="0">
      <selection activeCell="B112" sqref="B112"/>
    </sheetView>
  </sheetViews>
  <sheetFormatPr baseColWidth="10" defaultRowHeight="14.4" x14ac:dyDescent="0.3"/>
  <cols>
    <col min="1" max="1" width="3.44140625" customWidth="1"/>
    <col min="2" max="2" width="21.109375" customWidth="1"/>
    <col min="3" max="3" width="1.109375" customWidth="1"/>
    <col min="4" max="4" width="0.88671875" customWidth="1"/>
    <col min="5" max="5" width="1.109375" customWidth="1"/>
    <col min="6" max="6" width="9.44140625" customWidth="1"/>
    <col min="7" max="7" width="18.109375" customWidth="1"/>
    <col min="8" max="13" width="6.6640625" customWidth="1"/>
    <col min="14" max="14" width="18.109375" customWidth="1"/>
    <col min="15" max="15" width="0.5546875" customWidth="1"/>
    <col min="16" max="16" width="6.6640625" customWidth="1"/>
    <col min="17" max="17" width="6.109375" customWidth="1"/>
    <col min="18" max="18" width="0.44140625" customWidth="1"/>
    <col min="19" max="19" width="7.6640625" customWidth="1"/>
    <col min="20" max="20" width="7.44140625" customWidth="1"/>
    <col min="21" max="21" width="0.88671875" customWidth="1"/>
    <col min="22" max="22" width="18.109375" style="1" customWidth="1"/>
    <col min="25" max="25" width="22.44140625" customWidth="1"/>
  </cols>
  <sheetData>
    <row r="1" spans="1:32" ht="5.0999999999999996" customHeight="1" thickBot="1" x14ac:dyDescent="0.35"/>
    <row r="2" spans="1:32" ht="35.1" customHeight="1" x14ac:dyDescent="0.45">
      <c r="F2" s="2" t="s">
        <v>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5"/>
    </row>
    <row r="3" spans="1:32" ht="35.1" customHeight="1" x14ac:dyDescent="0.45"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5"/>
    </row>
    <row r="4" spans="1:32" ht="24.9" customHeight="1" thickBot="1" x14ac:dyDescent="0.5">
      <c r="F4" s="9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1"/>
      <c r="U4" s="5"/>
    </row>
    <row r="5" spans="1:32" ht="5.0999999999999996" customHeight="1" x14ac:dyDescent="0.4">
      <c r="V5" s="12"/>
    </row>
    <row r="6" spans="1:32" ht="18" customHeight="1" thickBot="1" x14ac:dyDescent="0.4">
      <c r="F6" s="13" t="s">
        <v>3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32" ht="18" customHeight="1" thickBot="1" x14ac:dyDescent="0.35">
      <c r="F7" s="14" t="s">
        <v>4</v>
      </c>
      <c r="G7" s="15" t="s">
        <v>5</v>
      </c>
      <c r="H7" s="16"/>
      <c r="I7" s="16"/>
      <c r="J7" s="16"/>
      <c r="K7" s="16"/>
      <c r="L7" s="16"/>
      <c r="M7" s="16"/>
      <c r="N7" s="16"/>
      <c r="O7" s="17"/>
      <c r="P7" s="18" t="s">
        <v>6</v>
      </c>
      <c r="Q7" s="19"/>
      <c r="R7" s="20"/>
      <c r="S7" s="18" t="s">
        <v>7</v>
      </c>
      <c r="T7" s="21"/>
      <c r="U7" s="22"/>
      <c r="V7" s="23" t="s">
        <v>8</v>
      </c>
    </row>
    <row r="8" spans="1:32" ht="18" customHeight="1" x14ac:dyDescent="0.3">
      <c r="F8" s="24"/>
      <c r="G8" s="25"/>
      <c r="H8" s="26" t="s">
        <v>9</v>
      </c>
      <c r="I8" s="27"/>
      <c r="J8" s="26" t="s">
        <v>10</v>
      </c>
      <c r="K8" s="27"/>
      <c r="L8" s="26" t="s">
        <v>11</v>
      </c>
      <c r="M8" s="27"/>
      <c r="N8" s="25"/>
      <c r="O8" s="28"/>
      <c r="P8" s="29"/>
      <c r="Q8" s="30"/>
      <c r="R8" s="31"/>
      <c r="S8" s="29"/>
      <c r="T8" s="32"/>
      <c r="U8" s="22"/>
      <c r="V8" s="33"/>
    </row>
    <row r="9" spans="1:32" ht="18" customHeight="1" thickBot="1" x14ac:dyDescent="0.35">
      <c r="A9" s="34"/>
      <c r="B9" s="35" t="s">
        <v>12</v>
      </c>
      <c r="F9" s="36" t="s">
        <v>13</v>
      </c>
      <c r="G9" s="37" t="str">
        <f>B10</f>
        <v>CD 71-1</v>
      </c>
      <c r="H9" s="38">
        <v>25</v>
      </c>
      <c r="I9" s="38">
        <v>13</v>
      </c>
      <c r="J9" s="38">
        <v>25</v>
      </c>
      <c r="K9" s="38">
        <v>11</v>
      </c>
      <c r="L9" s="38"/>
      <c r="M9" s="38"/>
      <c r="N9" s="39" t="str">
        <f>B13</f>
        <v>YUTZ 2</v>
      </c>
      <c r="O9" s="28"/>
      <c r="P9" s="40">
        <f>IF(H9&gt;I9,1,0)+IF(J9&gt;K9,1,0)+IF(L9&gt;M9,1,0)</f>
        <v>2</v>
      </c>
      <c r="Q9" s="41">
        <f>IF(I9&gt;H9,1,0)+IF(K9&gt;J9,1,0)+IF(M9&gt;L9,1,0)</f>
        <v>0</v>
      </c>
      <c r="R9" s="42"/>
      <c r="S9" s="40">
        <f>H9+J9+L9</f>
        <v>50</v>
      </c>
      <c r="T9" s="43">
        <f>I9+K9+M9</f>
        <v>24</v>
      </c>
      <c r="U9" s="22"/>
      <c r="V9" s="44" t="s">
        <v>14</v>
      </c>
      <c r="Z9" s="45" t="s">
        <v>15</v>
      </c>
      <c r="AA9" s="45" t="s">
        <v>16</v>
      </c>
      <c r="AB9" s="45" t="s">
        <v>17</v>
      </c>
      <c r="AC9" s="45" t="s">
        <v>18</v>
      </c>
      <c r="AD9" s="45" t="s">
        <v>19</v>
      </c>
      <c r="AE9" s="45" t="s">
        <v>20</v>
      </c>
      <c r="AF9" s="45" t="s">
        <v>21</v>
      </c>
    </row>
    <row r="10" spans="1:32" ht="18" customHeight="1" x14ac:dyDescent="0.3">
      <c r="A10" s="34">
        <v>1</v>
      </c>
      <c r="B10" s="40" t="s">
        <v>22</v>
      </c>
      <c r="F10" s="46"/>
      <c r="G10" s="15" t="s">
        <v>23</v>
      </c>
      <c r="H10" s="16"/>
      <c r="I10" s="16"/>
      <c r="J10" s="16"/>
      <c r="K10" s="16"/>
      <c r="L10" s="16"/>
      <c r="M10" s="16"/>
      <c r="N10" s="16"/>
      <c r="O10" s="28"/>
      <c r="P10" s="47"/>
      <c r="Q10" s="47"/>
      <c r="R10" s="42"/>
      <c r="S10" s="47"/>
      <c r="T10" s="48"/>
      <c r="U10" s="49"/>
      <c r="V10" s="50"/>
      <c r="Y10" s="40" t="str">
        <f>B10</f>
        <v>CD 71-1</v>
      </c>
      <c r="Z10">
        <f>IF(P9&gt;Q9,2,1)+IF(P14&gt;Q14,2,1)+IF(P17&gt;Q17,2,1)</f>
        <v>4</v>
      </c>
      <c r="AA10">
        <f>P9+P14+P17</f>
        <v>3</v>
      </c>
      <c r="AB10">
        <f>Q9+Q14+Q17</f>
        <v>4</v>
      </c>
      <c r="AC10" s="51">
        <f>IF(AB10=0,"MAX",AA10/AB10)</f>
        <v>0.75</v>
      </c>
      <c r="AD10">
        <f>S9+S14+S17</f>
        <v>127</v>
      </c>
      <c r="AE10">
        <f>T9+T14+T17</f>
        <v>134</v>
      </c>
      <c r="AF10" s="51">
        <f>IF(AE10=0,"MAX",AD10/AE10)</f>
        <v>0.94776119402985071</v>
      </c>
    </row>
    <row r="11" spans="1:32" ht="18" customHeight="1" x14ac:dyDescent="0.3">
      <c r="A11" s="34">
        <v>2</v>
      </c>
      <c r="B11" s="52" t="s">
        <v>24</v>
      </c>
      <c r="F11" s="53" t="s">
        <v>13</v>
      </c>
      <c r="G11" s="54" t="str">
        <f>B12</f>
        <v>DORNBIRN 2</v>
      </c>
      <c r="H11" s="38">
        <v>6</v>
      </c>
      <c r="I11" s="38">
        <v>25</v>
      </c>
      <c r="J11" s="38">
        <v>7</v>
      </c>
      <c r="K11" s="38">
        <v>25</v>
      </c>
      <c r="L11" s="38"/>
      <c r="M11" s="38"/>
      <c r="N11" s="55" t="str">
        <f>B11</f>
        <v>CD67</v>
      </c>
      <c r="O11" s="28"/>
      <c r="P11" s="56">
        <f>IF(H11&gt;I11,1,0)+IF(J11&gt;K11,1,0)+IF(L11&gt;M11,1,0)</f>
        <v>0</v>
      </c>
      <c r="Q11" s="52">
        <f>IF(I11&gt;H11,1,0)+IF(K11&gt;J11,1,0)+IF(M11&gt;L11,1,0)</f>
        <v>2</v>
      </c>
      <c r="R11" s="42"/>
      <c r="S11" s="56">
        <f>H11+J11+L11</f>
        <v>13</v>
      </c>
      <c r="T11" s="57">
        <f>I11+K11+M11</f>
        <v>50</v>
      </c>
      <c r="U11" s="22"/>
      <c r="V11" s="44" t="s">
        <v>14</v>
      </c>
      <c r="Y11" s="41" t="str">
        <f>B13</f>
        <v>YUTZ 2</v>
      </c>
      <c r="Z11">
        <f>IF(Q9&gt;P9,2,1)+IF(P16&gt;Q16,2,1)+IF(P19&gt;Q19,2,1)</f>
        <v>3</v>
      </c>
      <c r="AA11">
        <f>Q9+P16+P19</f>
        <v>0</v>
      </c>
      <c r="AB11">
        <f>P9+Q16+Q19</f>
        <v>6</v>
      </c>
      <c r="AC11" s="51">
        <f t="shared" ref="AC11:AC13" si="0">IF(AB11=0,"MAX",AA11/AB11)</f>
        <v>0</v>
      </c>
      <c r="AD11">
        <f>T9+S16+S19</f>
        <v>58</v>
      </c>
      <c r="AE11">
        <f>S9+T16+T19</f>
        <v>150</v>
      </c>
      <c r="AF11" s="51">
        <f t="shared" ref="AF11:AF13" si="1">IF(AE11=0,"MAX",AD11/AE11)</f>
        <v>0.38666666666666666</v>
      </c>
    </row>
    <row r="12" spans="1:32" ht="18" customHeight="1" thickBot="1" x14ac:dyDescent="0.35">
      <c r="A12" s="34">
        <v>3</v>
      </c>
      <c r="B12" s="58" t="s">
        <v>25</v>
      </c>
      <c r="F12" s="59" t="s">
        <v>26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22"/>
      <c r="V12" s="44"/>
      <c r="Y12" s="58" t="str">
        <f>B12</f>
        <v>DORNBIRN 2</v>
      </c>
      <c r="Z12">
        <f>IF(P11&gt;Q11,2,1)+IF(Q14&gt;P14,2,1)+IF(Q19&gt;P19,2,1)</f>
        <v>5</v>
      </c>
      <c r="AA12">
        <f>P11+Q14+Q19</f>
        <v>4</v>
      </c>
      <c r="AB12">
        <f>Q11+P14+P19</f>
        <v>3</v>
      </c>
      <c r="AC12" s="51">
        <f t="shared" si="0"/>
        <v>1.3333333333333333</v>
      </c>
      <c r="AD12">
        <f>S11+T14+T19</f>
        <v>123</v>
      </c>
      <c r="AE12">
        <f>T11+S14+S19</f>
        <v>124</v>
      </c>
      <c r="AF12" s="51">
        <f t="shared" si="1"/>
        <v>0.99193548387096775</v>
      </c>
    </row>
    <row r="13" spans="1:32" ht="18" customHeight="1" x14ac:dyDescent="0.3">
      <c r="A13" s="34">
        <v>4</v>
      </c>
      <c r="B13" s="41" t="s">
        <v>27</v>
      </c>
      <c r="F13" s="46"/>
      <c r="G13" s="15" t="s">
        <v>5</v>
      </c>
      <c r="H13" s="16"/>
      <c r="I13" s="16"/>
      <c r="J13" s="16"/>
      <c r="K13" s="16"/>
      <c r="L13" s="16"/>
      <c r="M13" s="16"/>
      <c r="N13" s="16"/>
      <c r="O13" s="28"/>
      <c r="P13" s="47"/>
      <c r="Q13" s="47"/>
      <c r="R13" s="42"/>
      <c r="S13" s="47"/>
      <c r="T13" s="48"/>
      <c r="U13" s="49"/>
      <c r="V13" s="50"/>
      <c r="Y13" s="52" t="str">
        <f>B11</f>
        <v>CD67</v>
      </c>
      <c r="Z13">
        <f>IF(Q11&gt;P11,2,1)+IF(Q16&gt;P16,2,1)+IF(Q17&gt;P17,2,1)</f>
        <v>6</v>
      </c>
      <c r="AA13">
        <f>Q11+Q16+Q17</f>
        <v>6</v>
      </c>
      <c r="AB13">
        <f>P11+P16+P17</f>
        <v>0</v>
      </c>
      <c r="AC13" s="51" t="str">
        <f t="shared" si="0"/>
        <v>MAX</v>
      </c>
      <c r="AD13">
        <f>T11+T16+T17</f>
        <v>150</v>
      </c>
      <c r="AE13">
        <f>S11+S16+S17</f>
        <v>50</v>
      </c>
      <c r="AF13" s="51">
        <f t="shared" si="1"/>
        <v>3</v>
      </c>
    </row>
    <row r="14" spans="1:32" ht="18" customHeight="1" thickBot="1" x14ac:dyDescent="0.35">
      <c r="F14" s="46" t="s">
        <v>28</v>
      </c>
      <c r="G14" s="37" t="str">
        <f>B10</f>
        <v>CD 71-1</v>
      </c>
      <c r="H14" s="38">
        <v>25</v>
      </c>
      <c r="I14" s="38">
        <v>20</v>
      </c>
      <c r="J14" s="38">
        <v>19</v>
      </c>
      <c r="K14" s="38">
        <v>25</v>
      </c>
      <c r="L14" s="38">
        <v>8</v>
      </c>
      <c r="M14" s="38">
        <v>15</v>
      </c>
      <c r="N14" s="54" t="str">
        <f>B12</f>
        <v>DORNBIRN 2</v>
      </c>
      <c r="O14" s="28"/>
      <c r="P14" s="40">
        <f t="shared" ref="P14" si="2">IF(H14&gt;I14,1,0)+IF(J14&gt;K14,1,0)+IF(L14&gt;M14,1,0)</f>
        <v>1</v>
      </c>
      <c r="Q14" s="56">
        <f t="shared" ref="Q14" si="3">IF(I14&gt;H14,1,0)+IF(K14&gt;J14,1,0)+IF(M14&gt;L14,1,0)</f>
        <v>2</v>
      </c>
      <c r="R14" s="42"/>
      <c r="S14" s="40">
        <f t="shared" ref="S14:T14" si="4">H14+J14+L14</f>
        <v>52</v>
      </c>
      <c r="T14" s="61">
        <f t="shared" si="4"/>
        <v>60</v>
      </c>
      <c r="U14" s="22"/>
      <c r="V14" s="44" t="s">
        <v>14</v>
      </c>
      <c r="AA14">
        <f>SUM(AA10:AA13)</f>
        <v>13</v>
      </c>
      <c r="AB14">
        <f>SUM(AB10:AB13)</f>
        <v>13</v>
      </c>
      <c r="AD14">
        <f>SUM(AD10:AD13)</f>
        <v>458</v>
      </c>
      <c r="AE14">
        <f>SUM(AE10:AE13)</f>
        <v>458</v>
      </c>
    </row>
    <row r="15" spans="1:32" ht="18" customHeight="1" x14ac:dyDescent="0.3">
      <c r="F15" s="46"/>
      <c r="G15" s="15" t="s">
        <v>23</v>
      </c>
      <c r="H15" s="16"/>
      <c r="I15" s="16"/>
      <c r="J15" s="16"/>
      <c r="K15" s="16"/>
      <c r="L15" s="16"/>
      <c r="M15" s="16"/>
      <c r="N15" s="16"/>
      <c r="O15" s="28"/>
      <c r="P15" s="47"/>
      <c r="Q15" s="47"/>
      <c r="R15" s="42"/>
      <c r="S15" s="47"/>
      <c r="T15" s="48"/>
      <c r="U15" s="49"/>
      <c r="V15" s="50"/>
    </row>
    <row r="16" spans="1:32" ht="18" customHeight="1" x14ac:dyDescent="0.3">
      <c r="F16" s="46" t="s">
        <v>28</v>
      </c>
      <c r="G16" s="39" t="str">
        <f>B13</f>
        <v>YUTZ 2</v>
      </c>
      <c r="H16" s="38">
        <v>6</v>
      </c>
      <c r="I16" s="38">
        <v>25</v>
      </c>
      <c r="J16" s="38">
        <v>6</v>
      </c>
      <c r="K16" s="38">
        <v>25</v>
      </c>
      <c r="L16" s="38"/>
      <c r="M16" s="38"/>
      <c r="N16" s="55" t="str">
        <f>B11</f>
        <v>CD67</v>
      </c>
      <c r="O16" s="62"/>
      <c r="P16" s="41">
        <f>IF(H16&gt;I16,1,0)+IF(J16&gt;K16,1,0)+IF(L16&gt;M16,1,0)</f>
        <v>0</v>
      </c>
      <c r="Q16" s="52">
        <f>IF(I16&gt;H16,1,0)+IF(K16&gt;J16,1,0)+IF(M16&gt;L16,1,0)</f>
        <v>2</v>
      </c>
      <c r="R16" s="42"/>
      <c r="S16" s="41">
        <f t="shared" ref="S16:T17" si="5">H16+J16+L16</f>
        <v>12</v>
      </c>
      <c r="T16" s="57">
        <f t="shared" si="5"/>
        <v>50</v>
      </c>
      <c r="U16" s="22"/>
      <c r="V16" s="44" t="s">
        <v>14</v>
      </c>
    </row>
    <row r="17" spans="1:32" ht="18" customHeight="1" thickBot="1" x14ac:dyDescent="0.35">
      <c r="F17" s="46" t="s">
        <v>29</v>
      </c>
      <c r="G17" s="37" t="str">
        <f>B10</f>
        <v>CD 71-1</v>
      </c>
      <c r="H17" s="38">
        <v>13</v>
      </c>
      <c r="I17" s="38">
        <v>25</v>
      </c>
      <c r="J17" s="38">
        <v>12</v>
      </c>
      <c r="K17" s="38">
        <v>25</v>
      </c>
      <c r="L17" s="38"/>
      <c r="M17" s="38"/>
      <c r="N17" s="55" t="str">
        <f>B11</f>
        <v>CD67</v>
      </c>
      <c r="O17" s="63"/>
      <c r="P17" s="40">
        <f>IF(H17&gt;I17,1,0)+IF(J17&gt;K17,1,0)+IF(L17&gt;M17,1,0)</f>
        <v>0</v>
      </c>
      <c r="Q17" s="52">
        <f>IF(I17&gt;H17,1,0)+IF(K17&gt;J17,1,0)+IF(M17&gt;L17,1,0)</f>
        <v>2</v>
      </c>
      <c r="R17" s="42"/>
      <c r="S17" s="40">
        <f t="shared" si="5"/>
        <v>25</v>
      </c>
      <c r="T17" s="57">
        <f t="shared" si="5"/>
        <v>50</v>
      </c>
      <c r="U17" s="22"/>
      <c r="V17" s="44" t="str">
        <f>B13</f>
        <v>YUTZ 2</v>
      </c>
    </row>
    <row r="18" spans="1:32" ht="18" customHeight="1" x14ac:dyDescent="0.3">
      <c r="F18" s="46"/>
      <c r="G18" s="15" t="s">
        <v>30</v>
      </c>
      <c r="H18" s="16"/>
      <c r="I18" s="16"/>
      <c r="J18" s="16"/>
      <c r="K18" s="16"/>
      <c r="L18" s="16"/>
      <c r="M18" s="16"/>
      <c r="N18" s="16"/>
      <c r="O18" s="28"/>
      <c r="P18" s="47"/>
      <c r="Q18" s="47"/>
      <c r="R18" s="42"/>
      <c r="S18" s="47"/>
      <c r="T18" s="48"/>
      <c r="U18" s="49"/>
      <c r="V18" s="50"/>
    </row>
    <row r="19" spans="1:32" ht="18" customHeight="1" thickBot="1" x14ac:dyDescent="0.35">
      <c r="F19" s="64" t="s">
        <v>31</v>
      </c>
      <c r="G19" s="65" t="str">
        <f>B13</f>
        <v>YUTZ 2</v>
      </c>
      <c r="H19" s="66">
        <v>11</v>
      </c>
      <c r="I19" s="66">
        <v>25</v>
      </c>
      <c r="J19" s="66">
        <v>11</v>
      </c>
      <c r="K19" s="66">
        <v>25</v>
      </c>
      <c r="L19" s="66"/>
      <c r="M19" s="66"/>
      <c r="N19" s="67" t="str">
        <f>B12</f>
        <v>DORNBIRN 2</v>
      </c>
      <c r="O19" s="68"/>
      <c r="P19" s="69">
        <f>IF(H19&gt;I19,1,0)+IF(J19&gt;K19,1,0)+IF(L19&gt;M19,1,0)</f>
        <v>0</v>
      </c>
      <c r="Q19" s="70">
        <f>IF(I19&gt;H19,1,0)+IF(K19&gt;J19,1,0)+IF(M19&gt;L19,1,0)</f>
        <v>2</v>
      </c>
      <c r="R19" s="71"/>
      <c r="S19" s="69">
        <f>H19+J19+L19</f>
        <v>22</v>
      </c>
      <c r="T19" s="72">
        <f>I19+K19+M19</f>
        <v>50</v>
      </c>
      <c r="U19" s="22"/>
      <c r="V19" s="73" t="str">
        <f>B10</f>
        <v>CD 71-1</v>
      </c>
    </row>
    <row r="20" spans="1:32" ht="18" customHeight="1" x14ac:dyDescent="0.4">
      <c r="V20" s="12"/>
    </row>
    <row r="21" spans="1:32" ht="18" customHeight="1" thickBot="1" x14ac:dyDescent="0.4">
      <c r="F21" s="13" t="s">
        <v>32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32" ht="18" customHeight="1" thickBot="1" x14ac:dyDescent="0.35">
      <c r="F22" s="14" t="s">
        <v>4</v>
      </c>
      <c r="G22" s="15" t="s">
        <v>33</v>
      </c>
      <c r="H22" s="16"/>
      <c r="I22" s="16"/>
      <c r="J22" s="16"/>
      <c r="K22" s="16"/>
      <c r="L22" s="16"/>
      <c r="M22" s="16"/>
      <c r="N22" s="16"/>
      <c r="O22" s="17"/>
      <c r="P22" s="18" t="s">
        <v>6</v>
      </c>
      <c r="Q22" s="19"/>
      <c r="R22" s="20"/>
      <c r="S22" s="18" t="s">
        <v>7</v>
      </c>
      <c r="T22" s="74"/>
      <c r="U22" s="22"/>
      <c r="V22" s="23" t="s">
        <v>8</v>
      </c>
    </row>
    <row r="23" spans="1:32" ht="18" customHeight="1" x14ac:dyDescent="0.3">
      <c r="F23" s="24"/>
      <c r="G23" s="25"/>
      <c r="H23" s="26" t="s">
        <v>9</v>
      </c>
      <c r="I23" s="27"/>
      <c r="J23" s="26" t="s">
        <v>10</v>
      </c>
      <c r="K23" s="27"/>
      <c r="L23" s="26" t="s">
        <v>11</v>
      </c>
      <c r="M23" s="27"/>
      <c r="N23" s="25"/>
      <c r="O23" s="28"/>
      <c r="P23" s="29"/>
      <c r="Q23" s="30"/>
      <c r="R23" s="31"/>
      <c r="S23" s="29"/>
      <c r="T23" s="75"/>
      <c r="U23" s="22"/>
      <c r="V23" s="33"/>
      <c r="Z23" s="45" t="s">
        <v>15</v>
      </c>
      <c r="AA23" s="45" t="s">
        <v>16</v>
      </c>
      <c r="AB23" s="45" t="s">
        <v>17</v>
      </c>
      <c r="AC23" s="45" t="s">
        <v>18</v>
      </c>
      <c r="AD23" s="45" t="s">
        <v>19</v>
      </c>
      <c r="AE23" s="45" t="s">
        <v>20</v>
      </c>
      <c r="AF23" s="45" t="s">
        <v>21</v>
      </c>
    </row>
    <row r="24" spans="1:32" ht="18" customHeight="1" x14ac:dyDescent="0.3">
      <c r="A24" s="76"/>
      <c r="B24" s="35" t="s">
        <v>34</v>
      </c>
      <c r="F24" s="46" t="s">
        <v>13</v>
      </c>
      <c r="G24" s="77" t="str">
        <f>B25</f>
        <v>YUTZ 1</v>
      </c>
      <c r="H24" s="78">
        <v>24</v>
      </c>
      <c r="I24" s="78">
        <v>26</v>
      </c>
      <c r="J24" s="78">
        <v>23</v>
      </c>
      <c r="K24" s="78">
        <v>25</v>
      </c>
      <c r="L24" s="78"/>
      <c r="M24" s="78"/>
      <c r="N24" s="79" t="str">
        <f>B28</f>
        <v>HARNES 3</v>
      </c>
      <c r="O24" s="28"/>
      <c r="P24" s="40">
        <f t="shared" ref="P24" si="6">IF(H24&gt;I24,1,0)+IF(J24&gt;K24,1,0)+IF(L24&gt;M24,1,0)</f>
        <v>0</v>
      </c>
      <c r="Q24" s="41">
        <f t="shared" ref="Q24" si="7">IF(I24&gt;H24,1,0)+IF(K24&gt;J24,1,0)+IF(M24&gt;L24,1,0)</f>
        <v>2</v>
      </c>
      <c r="R24" s="42"/>
      <c r="S24" s="40">
        <f t="shared" ref="S24:T24" si="8">H24+J24+L24</f>
        <v>47</v>
      </c>
      <c r="T24" s="43">
        <f t="shared" si="8"/>
        <v>51</v>
      </c>
      <c r="U24" s="22"/>
      <c r="V24" s="44" t="s">
        <v>14</v>
      </c>
      <c r="Y24" s="40" t="str">
        <f>B25</f>
        <v>YUTZ 1</v>
      </c>
      <c r="Z24">
        <f>IF(P24&gt;Q24,2,1)+IF(P29&gt;Q29,2,1)+IF(P32&gt;Q32,2,1)</f>
        <v>4</v>
      </c>
      <c r="AA24">
        <f>P24+P29+P32</f>
        <v>2</v>
      </c>
      <c r="AB24">
        <f>Q24+Q29+Q32</f>
        <v>4</v>
      </c>
      <c r="AC24" s="51">
        <f>IF(AB24=0,"MAX",AA24/AB24)</f>
        <v>0.5</v>
      </c>
      <c r="AD24">
        <f>S24+S29+S32</f>
        <v>133</v>
      </c>
      <c r="AE24">
        <f>T24+T29+T32</f>
        <v>123</v>
      </c>
      <c r="AF24" s="51">
        <f>IF(AE24=0,"MAX",AD24/AE24)</f>
        <v>1.0813008130081301</v>
      </c>
    </row>
    <row r="25" spans="1:32" ht="18" customHeight="1" x14ac:dyDescent="0.3">
      <c r="A25" s="34">
        <v>1</v>
      </c>
      <c r="B25" s="40" t="s">
        <v>35</v>
      </c>
      <c r="F25" s="46"/>
      <c r="G25" s="80" t="s">
        <v>36</v>
      </c>
      <c r="H25" s="80"/>
      <c r="I25" s="80"/>
      <c r="J25" s="80"/>
      <c r="K25" s="80"/>
      <c r="L25" s="80"/>
      <c r="M25" s="80"/>
      <c r="N25" s="80"/>
      <c r="O25" s="28"/>
      <c r="P25" s="47"/>
      <c r="Q25" s="47"/>
      <c r="R25" s="42"/>
      <c r="S25" s="47"/>
      <c r="T25" s="48"/>
      <c r="U25" s="49"/>
      <c r="V25" s="50"/>
      <c r="Y25" s="41" t="str">
        <f>B28</f>
        <v>HARNES 3</v>
      </c>
      <c r="Z25">
        <f>IF(Q24&gt;P24,2,1)+IF(P31&gt;Q31,2,1)+IF(P34&gt;Q34,2,1)</f>
        <v>4</v>
      </c>
      <c r="AA25">
        <f>Q24+P31+P34</f>
        <v>3</v>
      </c>
      <c r="AB25">
        <f>P24+Q31+Q34</f>
        <v>4</v>
      </c>
      <c r="AC25" s="51">
        <f t="shared" ref="AC25:AC27" si="9">IF(AB25=0,"MAX",AA25/AB25)</f>
        <v>0.75</v>
      </c>
      <c r="AD25">
        <f>T24+S31+S34</f>
        <v>127</v>
      </c>
      <c r="AE25">
        <f>S24+T31+T34</f>
        <v>152</v>
      </c>
      <c r="AF25" s="51">
        <f t="shared" ref="AF25:AF27" si="10">IF(AE25=0,"MAX",AD25/AE25)</f>
        <v>0.83552631578947367</v>
      </c>
    </row>
    <row r="26" spans="1:32" ht="18" customHeight="1" x14ac:dyDescent="0.3">
      <c r="A26" s="34">
        <v>2</v>
      </c>
      <c r="B26" s="52" t="s">
        <v>37</v>
      </c>
      <c r="F26" s="46" t="s">
        <v>13</v>
      </c>
      <c r="G26" s="54" t="str">
        <f>B27</f>
        <v>CD 68-2</v>
      </c>
      <c r="H26" s="38">
        <v>12</v>
      </c>
      <c r="I26" s="38">
        <v>25</v>
      </c>
      <c r="J26" s="38">
        <v>12</v>
      </c>
      <c r="K26" s="38">
        <v>25</v>
      </c>
      <c r="L26" s="38"/>
      <c r="M26" s="38"/>
      <c r="N26" s="55" t="str">
        <f>B26</f>
        <v>DORNBIRN 1</v>
      </c>
      <c r="O26" s="28"/>
      <c r="P26" s="56">
        <f>IF(H26&gt;I26,1,0)+IF(J26&gt;K26,1,0)+IF(L26&gt;M26,1,0)</f>
        <v>0</v>
      </c>
      <c r="Q26" s="52">
        <f>IF(I26&gt;H26,1,0)+IF(K26&gt;J26,1,0)+IF(M26&gt;L26,1,0)</f>
        <v>2</v>
      </c>
      <c r="R26" s="42"/>
      <c r="S26" s="56">
        <f>H26+J26+L26</f>
        <v>24</v>
      </c>
      <c r="T26" s="57">
        <f>I26+K26+M26</f>
        <v>50</v>
      </c>
      <c r="U26" s="22"/>
      <c r="V26" s="44" t="s">
        <v>14</v>
      </c>
      <c r="Y26" s="58" t="str">
        <f>B27</f>
        <v>CD 68-2</v>
      </c>
      <c r="Z26">
        <f>IF(P26&gt;Q26,2,1)+IF(Q29&gt;P29,2,1)+IF(Q34&gt;P34,2,1)</f>
        <v>4</v>
      </c>
      <c r="AA26">
        <f>P26+Q29+Q34</f>
        <v>2</v>
      </c>
      <c r="AB26">
        <f>Q26+P29+P34</f>
        <v>5</v>
      </c>
      <c r="AC26" s="51">
        <f t="shared" si="9"/>
        <v>0.4</v>
      </c>
      <c r="AD26">
        <f>S26+T29+T34</f>
        <v>101</v>
      </c>
      <c r="AE26">
        <f>T26+S29+S34</f>
        <v>156</v>
      </c>
      <c r="AF26" s="51">
        <f t="shared" si="10"/>
        <v>0.64743589743589747</v>
      </c>
    </row>
    <row r="27" spans="1:32" ht="18" customHeight="1" thickBot="1" x14ac:dyDescent="0.35">
      <c r="A27" s="34">
        <v>3</v>
      </c>
      <c r="B27" s="58" t="s">
        <v>38</v>
      </c>
      <c r="F27" s="59" t="s">
        <v>26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22"/>
      <c r="V27" s="44"/>
      <c r="Y27" s="52" t="str">
        <f>B26</f>
        <v>DORNBIRN 1</v>
      </c>
      <c r="Z27">
        <f>IF(Q26&gt;P26,2,1)+IF(Q31&gt;P31,2,1)+IF(Q32&gt;P32,2,1)</f>
        <v>6</v>
      </c>
      <c r="AA27">
        <f>Q26+Q31+Q32</f>
        <v>6</v>
      </c>
      <c r="AB27">
        <f>P26+P31+P32</f>
        <v>0</v>
      </c>
      <c r="AC27" s="51" t="str">
        <f t="shared" si="9"/>
        <v>MAX</v>
      </c>
      <c r="AD27">
        <f>T26+T31+T32</f>
        <v>150</v>
      </c>
      <c r="AE27">
        <f>S26+S31+S32</f>
        <v>80</v>
      </c>
      <c r="AF27" s="51">
        <f t="shared" si="10"/>
        <v>1.875</v>
      </c>
    </row>
    <row r="28" spans="1:32" ht="18" customHeight="1" x14ac:dyDescent="0.3">
      <c r="A28" s="34">
        <v>4</v>
      </c>
      <c r="B28" s="41" t="s">
        <v>39</v>
      </c>
      <c r="F28" s="46"/>
      <c r="G28" s="15" t="s">
        <v>33</v>
      </c>
      <c r="H28" s="16"/>
      <c r="I28" s="16"/>
      <c r="J28" s="16"/>
      <c r="K28" s="16"/>
      <c r="L28" s="16"/>
      <c r="M28" s="16"/>
      <c r="N28" s="16"/>
      <c r="O28" s="28"/>
      <c r="P28" s="47"/>
      <c r="Q28" s="47"/>
      <c r="R28" s="42"/>
      <c r="S28" s="47"/>
      <c r="T28" s="48"/>
      <c r="U28" s="49"/>
      <c r="V28" s="50"/>
      <c r="AA28">
        <f>SUM(AA24:AA27)</f>
        <v>13</v>
      </c>
      <c r="AB28">
        <f>SUM(AB24:AB27)</f>
        <v>13</v>
      </c>
      <c r="AD28">
        <f>SUM(AD24:AD27)</f>
        <v>511</v>
      </c>
      <c r="AE28">
        <f>SUM(AE24:AE27)</f>
        <v>511</v>
      </c>
    </row>
    <row r="29" spans="1:32" ht="18" customHeight="1" x14ac:dyDescent="0.3">
      <c r="F29" s="36" t="s">
        <v>28</v>
      </c>
      <c r="G29" s="77" t="str">
        <f>B25</f>
        <v>YUTZ 1</v>
      </c>
      <c r="H29" s="78">
        <v>25</v>
      </c>
      <c r="I29" s="78">
        <v>8</v>
      </c>
      <c r="J29" s="78">
        <v>25</v>
      </c>
      <c r="K29" s="78">
        <v>14</v>
      </c>
      <c r="L29" s="78"/>
      <c r="M29" s="78"/>
      <c r="N29" s="81" t="str">
        <f>B27</f>
        <v>CD 68-2</v>
      </c>
      <c r="O29" s="28"/>
      <c r="P29" s="82">
        <f>IF(H29&gt;I29,1,0)+IF(J29&gt;K29,1,0)+IF(L29&gt;M29,1,0)</f>
        <v>2</v>
      </c>
      <c r="Q29" s="83">
        <f>IF(I29&gt;H29,1,0)+IF(K29&gt;J29,1,0)+IF(M29&gt;L29,1,0)</f>
        <v>0</v>
      </c>
      <c r="R29" s="63"/>
      <c r="S29" s="82">
        <f>H29+J29+L29</f>
        <v>50</v>
      </c>
      <c r="T29" s="84">
        <f>I29+K29+M29</f>
        <v>22</v>
      </c>
      <c r="U29" s="22"/>
      <c r="V29" s="85" t="s">
        <v>14</v>
      </c>
    </row>
    <row r="30" spans="1:32" ht="18" customHeight="1" x14ac:dyDescent="0.3">
      <c r="F30" s="46"/>
      <c r="G30" s="86" t="s">
        <v>36</v>
      </c>
      <c r="H30" s="80"/>
      <c r="I30" s="80"/>
      <c r="J30" s="80"/>
      <c r="K30" s="80"/>
      <c r="L30" s="80"/>
      <c r="M30" s="80"/>
      <c r="N30" s="80"/>
      <c r="O30" s="87"/>
      <c r="P30" s="47"/>
      <c r="Q30" s="47"/>
      <c r="R30" s="42"/>
      <c r="S30" s="47"/>
      <c r="T30" s="48"/>
      <c r="U30" s="88"/>
      <c r="V30" s="89"/>
    </row>
    <row r="31" spans="1:32" ht="18" customHeight="1" x14ac:dyDescent="0.3">
      <c r="F31" s="46" t="s">
        <v>28</v>
      </c>
      <c r="G31" s="39" t="str">
        <f>B28</f>
        <v>HARNES 3</v>
      </c>
      <c r="H31" s="38">
        <v>8</v>
      </c>
      <c r="I31" s="38">
        <v>25</v>
      </c>
      <c r="J31" s="38">
        <v>12</v>
      </c>
      <c r="K31" s="38">
        <v>25</v>
      </c>
      <c r="L31" s="38"/>
      <c r="M31" s="38"/>
      <c r="N31" s="55" t="str">
        <f>B26</f>
        <v>DORNBIRN 1</v>
      </c>
      <c r="O31" s="62"/>
      <c r="P31" s="41">
        <f t="shared" ref="P31:P34" si="11">IF(H31&gt;I31,1,0)+IF(J31&gt;K31,1,0)+IF(L31&gt;M31,1,0)</f>
        <v>0</v>
      </c>
      <c r="Q31" s="52">
        <f t="shared" ref="Q31:Q34" si="12">IF(I31&gt;H31,1,0)+IF(K31&gt;J31,1,0)+IF(M31&gt;L31,1,0)</f>
        <v>2</v>
      </c>
      <c r="R31" s="42"/>
      <c r="S31" s="41">
        <f t="shared" ref="S31:T34" si="13">H31+J31+L31</f>
        <v>20</v>
      </c>
      <c r="T31" s="57">
        <f t="shared" si="13"/>
        <v>50</v>
      </c>
      <c r="U31" s="22"/>
      <c r="V31" s="44" t="s">
        <v>14</v>
      </c>
    </row>
    <row r="32" spans="1:32" ht="18" customHeight="1" x14ac:dyDescent="0.3">
      <c r="F32" s="46" t="s">
        <v>29</v>
      </c>
      <c r="G32" s="37" t="str">
        <f>B25</f>
        <v>YUTZ 1</v>
      </c>
      <c r="H32" s="38">
        <v>16</v>
      </c>
      <c r="I32" s="38">
        <v>25</v>
      </c>
      <c r="J32" s="38">
        <v>20</v>
      </c>
      <c r="K32" s="38">
        <v>25</v>
      </c>
      <c r="L32" s="38"/>
      <c r="M32" s="38"/>
      <c r="N32" s="55" t="str">
        <f>B26</f>
        <v>DORNBIRN 1</v>
      </c>
      <c r="O32" s="63"/>
      <c r="P32" s="40">
        <f t="shared" si="11"/>
        <v>0</v>
      </c>
      <c r="Q32" s="52">
        <f t="shared" si="12"/>
        <v>2</v>
      </c>
      <c r="R32" s="42"/>
      <c r="S32" s="40">
        <f t="shared" si="13"/>
        <v>36</v>
      </c>
      <c r="T32" s="57">
        <f t="shared" si="13"/>
        <v>50</v>
      </c>
      <c r="U32" s="22"/>
      <c r="V32" s="44" t="str">
        <f>B28</f>
        <v>HARNES 3</v>
      </c>
    </row>
    <row r="33" spans="1:32" ht="18" customHeight="1" x14ac:dyDescent="0.3">
      <c r="F33" s="46"/>
      <c r="G33" s="86" t="s">
        <v>40</v>
      </c>
      <c r="H33" s="80"/>
      <c r="I33" s="80"/>
      <c r="J33" s="80"/>
      <c r="K33" s="80"/>
      <c r="L33" s="80"/>
      <c r="M33" s="80"/>
      <c r="N33" s="80"/>
      <c r="O33" s="87"/>
      <c r="P33" s="47"/>
      <c r="Q33" s="47"/>
      <c r="R33" s="42"/>
      <c r="S33" s="47"/>
      <c r="T33" s="48"/>
      <c r="U33" s="88"/>
      <c r="V33" s="89"/>
    </row>
    <row r="34" spans="1:32" ht="18" customHeight="1" thickBot="1" x14ac:dyDescent="0.35">
      <c r="F34" s="64" t="s">
        <v>31</v>
      </c>
      <c r="G34" s="65" t="str">
        <f>B28</f>
        <v>HARNES 3</v>
      </c>
      <c r="H34" s="66">
        <v>18</v>
      </c>
      <c r="I34" s="66">
        <v>25</v>
      </c>
      <c r="J34" s="66">
        <v>25</v>
      </c>
      <c r="K34" s="66">
        <v>15</v>
      </c>
      <c r="L34" s="66">
        <v>13</v>
      </c>
      <c r="M34" s="66">
        <v>15</v>
      </c>
      <c r="N34" s="67" t="str">
        <f>B27</f>
        <v>CD 68-2</v>
      </c>
      <c r="O34" s="68"/>
      <c r="P34" s="69">
        <f t="shared" si="11"/>
        <v>1</v>
      </c>
      <c r="Q34" s="70">
        <f t="shared" si="12"/>
        <v>2</v>
      </c>
      <c r="R34" s="71"/>
      <c r="S34" s="69">
        <f t="shared" si="13"/>
        <v>56</v>
      </c>
      <c r="T34" s="72">
        <f t="shared" si="13"/>
        <v>55</v>
      </c>
      <c r="U34" s="90"/>
      <c r="V34" s="73" t="str">
        <f>B25</f>
        <v>YUTZ 1</v>
      </c>
    </row>
    <row r="35" spans="1:32" ht="5.0999999999999996" customHeight="1" thickBot="1" x14ac:dyDescent="0.35">
      <c r="F35" s="91"/>
      <c r="G35" s="92"/>
      <c r="H35" s="92"/>
      <c r="I35" s="92"/>
      <c r="J35" s="92"/>
      <c r="K35" s="92"/>
      <c r="L35" s="92"/>
      <c r="M35" s="92"/>
      <c r="N35" s="92"/>
      <c r="O35" s="93"/>
      <c r="P35" s="93"/>
      <c r="Q35" s="93"/>
      <c r="R35" s="93"/>
      <c r="S35" s="93"/>
      <c r="T35" s="93"/>
      <c r="U35" s="91"/>
      <c r="V35" s="94"/>
    </row>
    <row r="36" spans="1:32" ht="39.9" customHeight="1" x14ac:dyDescent="0.3">
      <c r="F36" s="2" t="str">
        <f>F2</f>
        <v>TOURNOI BENJAMINS ENSISHEIM 2018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4"/>
      <c r="U36" s="91"/>
      <c r="V36" s="94"/>
    </row>
    <row r="37" spans="1:32" ht="39.9" customHeight="1" x14ac:dyDescent="0.3">
      <c r="F37" s="6" t="s">
        <v>1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8"/>
      <c r="U37" s="91"/>
      <c r="V37" s="94"/>
    </row>
    <row r="38" spans="1:32" ht="30" customHeight="1" thickBot="1" x14ac:dyDescent="0.35">
      <c r="F38" s="9" t="str">
        <f>F4</f>
        <v>SAMEDI 24 FEVRIER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1"/>
      <c r="U38" s="91"/>
      <c r="V38" s="94"/>
    </row>
    <row r="39" spans="1:32" ht="20.100000000000001" customHeight="1" x14ac:dyDescent="0.4">
      <c r="V39" s="12"/>
    </row>
    <row r="40" spans="1:32" ht="20.100000000000001" customHeight="1" thickBot="1" x14ac:dyDescent="0.4">
      <c r="F40" s="13" t="s">
        <v>41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32" ht="20.100000000000001" customHeight="1" thickBot="1" x14ac:dyDescent="0.35">
      <c r="F41" s="14" t="s">
        <v>4</v>
      </c>
      <c r="G41" s="15" t="s">
        <v>42</v>
      </c>
      <c r="H41" s="16"/>
      <c r="I41" s="16"/>
      <c r="J41" s="16"/>
      <c r="K41" s="16"/>
      <c r="L41" s="16"/>
      <c r="M41" s="16"/>
      <c r="N41" s="16"/>
      <c r="O41" s="17"/>
      <c r="P41" s="95" t="s">
        <v>6</v>
      </c>
      <c r="Q41" s="95"/>
      <c r="R41" s="20"/>
      <c r="S41" s="95" t="s">
        <v>7</v>
      </c>
      <c r="T41" s="96"/>
      <c r="U41" s="22"/>
      <c r="V41" s="23" t="s">
        <v>8</v>
      </c>
      <c r="Z41" s="45" t="s">
        <v>15</v>
      </c>
      <c r="AA41" s="45" t="s">
        <v>16</v>
      </c>
      <c r="AB41" s="45" t="s">
        <v>17</v>
      </c>
      <c r="AC41" s="45" t="s">
        <v>18</v>
      </c>
      <c r="AD41" s="45" t="s">
        <v>19</v>
      </c>
      <c r="AE41" s="45" t="s">
        <v>20</v>
      </c>
      <c r="AF41" s="45" t="s">
        <v>21</v>
      </c>
    </row>
    <row r="42" spans="1:32" ht="18.75" customHeight="1" x14ac:dyDescent="0.3">
      <c r="F42" s="24"/>
      <c r="G42" s="25"/>
      <c r="H42" s="26" t="s">
        <v>9</v>
      </c>
      <c r="I42" s="27"/>
      <c r="J42" s="26" t="s">
        <v>10</v>
      </c>
      <c r="K42" s="27"/>
      <c r="L42" s="26" t="s">
        <v>11</v>
      </c>
      <c r="M42" s="27"/>
      <c r="N42" s="25"/>
      <c r="O42" s="28"/>
      <c r="P42" s="97"/>
      <c r="Q42" s="97"/>
      <c r="R42" s="31"/>
      <c r="S42" s="97"/>
      <c r="T42" s="98"/>
      <c r="U42" s="22"/>
      <c r="V42" s="33"/>
      <c r="Y42" s="40" t="str">
        <f>B44</f>
        <v>CD 68-1</v>
      </c>
      <c r="Z42">
        <f>IF(P43&gt;Q43,2,1)+IF(P48&gt;Q48,2,1)+IF(P51&gt;Q51,2,1)</f>
        <v>4</v>
      </c>
      <c r="AA42">
        <f>P43+P48+P51</f>
        <v>2</v>
      </c>
      <c r="AB42">
        <f>Q43+Q48+Q51</f>
        <v>4</v>
      </c>
      <c r="AC42" s="51">
        <f>IF(AB42=0,"MAX",AA42/AB42)</f>
        <v>0.5</v>
      </c>
      <c r="AD42">
        <f>S43+S48+S51</f>
        <v>131</v>
      </c>
      <c r="AE42">
        <f>T43+T48+T51</f>
        <v>116</v>
      </c>
      <c r="AF42" s="51">
        <f>IF(AE42=0,"MAX",AD42/AE42)</f>
        <v>1.1293103448275863</v>
      </c>
    </row>
    <row r="43" spans="1:32" ht="20.100000000000001" customHeight="1" x14ac:dyDescent="0.3">
      <c r="A43" s="76"/>
      <c r="B43" s="35" t="s">
        <v>43</v>
      </c>
      <c r="F43" s="46" t="s">
        <v>13</v>
      </c>
      <c r="G43" s="77" t="str">
        <f>B44</f>
        <v>CD 68-1</v>
      </c>
      <c r="H43" s="78">
        <v>25</v>
      </c>
      <c r="I43" s="78">
        <v>5</v>
      </c>
      <c r="J43" s="78">
        <v>25</v>
      </c>
      <c r="K43" s="78">
        <v>9</v>
      </c>
      <c r="L43" s="78"/>
      <c r="M43" s="78"/>
      <c r="N43" s="79" t="str">
        <f>B47</f>
        <v>CD 71-2</v>
      </c>
      <c r="O43" s="28"/>
      <c r="P43" s="40">
        <f t="shared" ref="P43" si="14">IF(H43&gt;I43,1,0)+IF(J43&gt;K43,1,0)+IF(L43&gt;M43,1,0)</f>
        <v>2</v>
      </c>
      <c r="Q43" s="41">
        <f t="shared" ref="Q43" si="15">IF(I43&gt;H43,1,0)+IF(K43&gt;J43,1,0)+IF(M43&gt;L43,1,0)</f>
        <v>0</v>
      </c>
      <c r="R43" s="42"/>
      <c r="S43" s="40">
        <f t="shared" ref="S43:T43" si="16">H43+J43+L43</f>
        <v>50</v>
      </c>
      <c r="T43" s="43">
        <f t="shared" si="16"/>
        <v>14</v>
      </c>
      <c r="U43" s="22"/>
      <c r="V43" s="44" t="s">
        <v>14</v>
      </c>
      <c r="Y43" s="41" t="str">
        <f>B47</f>
        <v>CD 71-2</v>
      </c>
      <c r="Z43">
        <f>IF(Q43&gt;P43,2,1)+IF(P50&gt;Q50,2,1)+IF(P53&gt;Q53,2,1)</f>
        <v>3</v>
      </c>
      <c r="AA43">
        <f>Q43+P50+P53</f>
        <v>0</v>
      </c>
      <c r="AB43">
        <f>P43+Q50+Q53</f>
        <v>6</v>
      </c>
      <c r="AC43" s="51">
        <f t="shared" ref="AC43:AC45" si="17">IF(AB43=0,"MAX",AA43/AB43)</f>
        <v>0</v>
      </c>
      <c r="AD43">
        <f>T43+S50+S53</f>
        <v>50</v>
      </c>
      <c r="AE43">
        <f>S43+T50+T53</f>
        <v>150</v>
      </c>
      <c r="AF43" s="51">
        <f t="shared" ref="AF43:AF45" si="18">IF(AE43=0,"MAX",AD43/AE43)</f>
        <v>0.33333333333333331</v>
      </c>
    </row>
    <row r="44" spans="1:32" ht="20.100000000000001" customHeight="1" x14ac:dyDescent="0.3">
      <c r="A44" s="34">
        <v>1</v>
      </c>
      <c r="B44" s="40" t="s">
        <v>44</v>
      </c>
      <c r="F44" s="46"/>
      <c r="G44" s="80" t="s">
        <v>45</v>
      </c>
      <c r="H44" s="80"/>
      <c r="I44" s="80"/>
      <c r="J44" s="80"/>
      <c r="K44" s="80"/>
      <c r="L44" s="80"/>
      <c r="M44" s="80"/>
      <c r="N44" s="80"/>
      <c r="O44" s="28"/>
      <c r="P44" s="47"/>
      <c r="Q44" s="47"/>
      <c r="R44" s="42"/>
      <c r="S44" s="47"/>
      <c r="T44" s="48"/>
      <c r="U44" s="49"/>
      <c r="V44" s="50"/>
      <c r="Y44" s="58" t="str">
        <f>B46</f>
        <v>HARNES 2</v>
      </c>
      <c r="Z44">
        <f>IF(P45&gt;Q45,2,1)+IF(Q48&gt;P48,2,1)+IF(Q53&gt;P53,2,1)</f>
        <v>6</v>
      </c>
      <c r="AA44">
        <f>P45+Q48+Q53</f>
        <v>6</v>
      </c>
      <c r="AB44">
        <f>Q45+P48+P53</f>
        <v>1</v>
      </c>
      <c r="AC44" s="51">
        <f t="shared" si="17"/>
        <v>6</v>
      </c>
      <c r="AD44">
        <f>S45+T48+T53</f>
        <v>164</v>
      </c>
      <c r="AE44">
        <f>T45+S48+S53</f>
        <v>123</v>
      </c>
      <c r="AF44" s="51">
        <f t="shared" si="18"/>
        <v>1.3333333333333333</v>
      </c>
    </row>
    <row r="45" spans="1:32" ht="20.100000000000001" customHeight="1" x14ac:dyDescent="0.3">
      <c r="A45" s="34">
        <v>2</v>
      </c>
      <c r="B45" s="52" t="s">
        <v>46</v>
      </c>
      <c r="F45" s="46" t="s">
        <v>13</v>
      </c>
      <c r="G45" s="54" t="str">
        <f>B46</f>
        <v>HARNES 2</v>
      </c>
      <c r="H45" s="38">
        <v>22</v>
      </c>
      <c r="I45" s="38">
        <v>25</v>
      </c>
      <c r="J45" s="38">
        <v>25</v>
      </c>
      <c r="K45" s="38">
        <v>21</v>
      </c>
      <c r="L45" s="38">
        <v>15</v>
      </c>
      <c r="M45" s="38">
        <v>10</v>
      </c>
      <c r="N45" s="55" t="str">
        <f>B45</f>
        <v>LE TOUQUET</v>
      </c>
      <c r="O45" s="28"/>
      <c r="P45" s="56">
        <f>IF(H45&gt;I45,1,0)+IF(J45&gt;K45,1,0)+IF(L45&gt;M45,1,0)</f>
        <v>2</v>
      </c>
      <c r="Q45" s="52">
        <f>IF(I45&gt;H45,1,0)+IF(K45&gt;J45,1,0)+IF(M45&gt;L45,1,0)</f>
        <v>1</v>
      </c>
      <c r="R45" s="42"/>
      <c r="S45" s="56">
        <f>H45+J45+L45</f>
        <v>62</v>
      </c>
      <c r="T45" s="57">
        <f>I45+K45+M45</f>
        <v>56</v>
      </c>
      <c r="U45" s="22"/>
      <c r="V45" s="44" t="s">
        <v>14</v>
      </c>
      <c r="Y45" s="52" t="str">
        <f>B45</f>
        <v>LE TOUQUET</v>
      </c>
      <c r="Z45">
        <f>IF(Q45&gt;P45,2,1)+IF(Q50&gt;P50,2,1)+IF(Q51&gt;P51,2,1)</f>
        <v>5</v>
      </c>
      <c r="AA45">
        <f>Q45+Q50+Q51</f>
        <v>5</v>
      </c>
      <c r="AB45">
        <f>P45+P50+P51</f>
        <v>2</v>
      </c>
      <c r="AC45" s="51">
        <f t="shared" si="17"/>
        <v>2.5</v>
      </c>
      <c r="AD45">
        <f>T45+T50+T51</f>
        <v>156</v>
      </c>
      <c r="AE45">
        <f>S45+S50+S51</f>
        <v>112</v>
      </c>
      <c r="AF45" s="51">
        <f t="shared" si="18"/>
        <v>1.3928571428571428</v>
      </c>
    </row>
    <row r="46" spans="1:32" ht="20.100000000000001" customHeight="1" thickBot="1" x14ac:dyDescent="0.35">
      <c r="A46" s="34">
        <v>3</v>
      </c>
      <c r="B46" s="58" t="s">
        <v>47</v>
      </c>
      <c r="F46" s="99" t="s">
        <v>26</v>
      </c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22"/>
      <c r="V46" s="44"/>
      <c r="AA46">
        <f>SUM(AA42:AA45)</f>
        <v>13</v>
      </c>
      <c r="AB46">
        <f>SUM(AB42:AB45)</f>
        <v>13</v>
      </c>
      <c r="AD46">
        <f>SUM(AD42:AD45)</f>
        <v>501</v>
      </c>
      <c r="AE46">
        <f>SUM(AE42:AE45)</f>
        <v>501</v>
      </c>
    </row>
    <row r="47" spans="1:32" ht="20.100000000000001" customHeight="1" x14ac:dyDescent="0.3">
      <c r="A47" s="34">
        <v>4</v>
      </c>
      <c r="B47" s="41" t="s">
        <v>48</v>
      </c>
      <c r="F47" s="101"/>
      <c r="G47" s="102" t="s">
        <v>42</v>
      </c>
      <c r="H47" s="103"/>
      <c r="I47" s="103"/>
      <c r="J47" s="103"/>
      <c r="K47" s="103"/>
      <c r="L47" s="103"/>
      <c r="M47" s="103"/>
      <c r="N47" s="15"/>
      <c r="O47" s="28"/>
      <c r="P47" s="47"/>
      <c r="Q47" s="47"/>
      <c r="R47" s="42"/>
      <c r="S47" s="47"/>
      <c r="T47" s="48"/>
      <c r="U47" s="22"/>
      <c r="V47" s="44"/>
    </row>
    <row r="48" spans="1:32" ht="20.100000000000001" customHeight="1" thickBot="1" x14ac:dyDescent="0.35">
      <c r="F48" s="46" t="s">
        <v>28</v>
      </c>
      <c r="G48" s="37" t="str">
        <f>B44</f>
        <v>CD 68-1</v>
      </c>
      <c r="H48" s="38">
        <v>23</v>
      </c>
      <c r="I48" s="38">
        <v>25</v>
      </c>
      <c r="J48" s="38">
        <v>25</v>
      </c>
      <c r="K48" s="38">
        <v>27</v>
      </c>
      <c r="L48" s="38"/>
      <c r="M48" s="38"/>
      <c r="N48" s="54" t="str">
        <f>B46</f>
        <v>HARNES 2</v>
      </c>
      <c r="O48" s="28"/>
      <c r="P48" s="40">
        <f>IF(H48&gt;I48,1,0)+IF(J48&gt;K48,1,0)+IF(L48&gt;M48,1,0)</f>
        <v>0</v>
      </c>
      <c r="Q48" s="56">
        <f>IF(I48&gt;H48,1,0)+IF(K48&gt;J48,1,0)+IF(M48&gt;L48,1,0)</f>
        <v>2</v>
      </c>
      <c r="R48" s="42"/>
      <c r="S48" s="40">
        <f>H48+J48+L48</f>
        <v>48</v>
      </c>
      <c r="T48" s="61">
        <f>I48+K48+M48</f>
        <v>52</v>
      </c>
      <c r="U48" s="22"/>
      <c r="V48" s="44" t="s">
        <v>14</v>
      </c>
    </row>
    <row r="49" spans="1:32" ht="20.100000000000001" customHeight="1" x14ac:dyDescent="0.3">
      <c r="F49" s="46"/>
      <c r="G49" s="15" t="s">
        <v>45</v>
      </c>
      <c r="H49" s="16"/>
      <c r="I49" s="16"/>
      <c r="J49" s="16"/>
      <c r="K49" s="16"/>
      <c r="L49" s="16"/>
      <c r="M49" s="16"/>
      <c r="N49" s="16"/>
      <c r="O49" s="28"/>
      <c r="P49" s="47"/>
      <c r="Q49" s="47"/>
      <c r="R49" s="42"/>
      <c r="S49" s="47"/>
      <c r="T49" s="48"/>
      <c r="U49" s="49"/>
      <c r="V49" s="50"/>
    </row>
    <row r="50" spans="1:32" ht="20.100000000000001" customHeight="1" x14ac:dyDescent="0.3">
      <c r="F50" s="46" t="s">
        <v>28</v>
      </c>
      <c r="G50" s="39" t="str">
        <f>B47</f>
        <v>CD 71-2</v>
      </c>
      <c r="H50" s="38">
        <v>8</v>
      </c>
      <c r="I50" s="38">
        <v>25</v>
      </c>
      <c r="J50" s="38">
        <v>9</v>
      </c>
      <c r="K50" s="38">
        <v>25</v>
      </c>
      <c r="L50" s="38"/>
      <c r="M50" s="38"/>
      <c r="N50" s="55" t="str">
        <f>B45</f>
        <v>LE TOUQUET</v>
      </c>
      <c r="O50" s="62"/>
      <c r="P50" s="41">
        <f t="shared" ref="P50:P53" si="19">IF(H50&gt;I50,1,0)+IF(J50&gt;K50,1,0)+IF(L50&gt;M50,1,0)</f>
        <v>0</v>
      </c>
      <c r="Q50" s="52">
        <f t="shared" ref="Q50:Q53" si="20">IF(I50&gt;H50,1,0)+IF(K50&gt;J50,1,0)+IF(M50&gt;L50,1,0)</f>
        <v>2</v>
      </c>
      <c r="R50" s="42"/>
      <c r="S50" s="41">
        <f t="shared" ref="S50:T53" si="21">H50+J50+L50</f>
        <v>17</v>
      </c>
      <c r="T50" s="57">
        <f t="shared" si="21"/>
        <v>50</v>
      </c>
      <c r="U50" s="22"/>
      <c r="V50" s="44" t="s">
        <v>14</v>
      </c>
    </row>
    <row r="51" spans="1:32" ht="20.100000000000001" customHeight="1" thickBot="1" x14ac:dyDescent="0.35">
      <c r="F51" s="46" t="s">
        <v>29</v>
      </c>
      <c r="G51" s="37" t="str">
        <f>B44</f>
        <v>CD 68-1</v>
      </c>
      <c r="H51" s="38">
        <v>15</v>
      </c>
      <c r="I51" s="38">
        <v>25</v>
      </c>
      <c r="J51" s="38">
        <v>18</v>
      </c>
      <c r="K51" s="38">
        <v>25</v>
      </c>
      <c r="L51" s="38"/>
      <c r="M51" s="38"/>
      <c r="N51" s="55" t="str">
        <f>B45</f>
        <v>LE TOUQUET</v>
      </c>
      <c r="O51" s="63"/>
      <c r="P51" s="40">
        <f t="shared" si="19"/>
        <v>0</v>
      </c>
      <c r="Q51" s="52">
        <f t="shared" si="20"/>
        <v>2</v>
      </c>
      <c r="R51" s="42"/>
      <c r="S51" s="40">
        <f t="shared" si="21"/>
        <v>33</v>
      </c>
      <c r="T51" s="57">
        <f t="shared" si="21"/>
        <v>50</v>
      </c>
      <c r="U51" s="22"/>
      <c r="V51" s="44" t="str">
        <f>B47</f>
        <v>CD 71-2</v>
      </c>
    </row>
    <row r="52" spans="1:32" ht="20.100000000000001" customHeight="1" x14ac:dyDescent="0.3">
      <c r="F52" s="46"/>
      <c r="G52" s="15" t="s">
        <v>49</v>
      </c>
      <c r="H52" s="16"/>
      <c r="I52" s="16"/>
      <c r="J52" s="16"/>
      <c r="K52" s="16"/>
      <c r="L52" s="16"/>
      <c r="M52" s="16"/>
      <c r="N52" s="16"/>
      <c r="O52" s="28"/>
      <c r="P52" s="47"/>
      <c r="Q52" s="47"/>
      <c r="R52" s="42"/>
      <c r="S52" s="47"/>
      <c r="T52" s="48"/>
      <c r="U52" s="49"/>
      <c r="V52" s="50"/>
    </row>
    <row r="53" spans="1:32" ht="20.100000000000001" customHeight="1" thickBot="1" x14ac:dyDescent="0.35">
      <c r="F53" s="64" t="s">
        <v>31</v>
      </c>
      <c r="G53" s="65" t="str">
        <f>B47</f>
        <v>CD 71-2</v>
      </c>
      <c r="H53" s="66">
        <v>10</v>
      </c>
      <c r="I53" s="66">
        <v>25</v>
      </c>
      <c r="J53" s="66">
        <v>9</v>
      </c>
      <c r="K53" s="66">
        <v>25</v>
      </c>
      <c r="L53" s="66"/>
      <c r="M53" s="66"/>
      <c r="N53" s="67" t="str">
        <f>B46</f>
        <v>HARNES 2</v>
      </c>
      <c r="O53" s="68"/>
      <c r="P53" s="69">
        <f t="shared" si="19"/>
        <v>0</v>
      </c>
      <c r="Q53" s="70">
        <f t="shared" si="20"/>
        <v>2</v>
      </c>
      <c r="R53" s="71"/>
      <c r="S53" s="69">
        <f t="shared" si="21"/>
        <v>19</v>
      </c>
      <c r="T53" s="72">
        <f t="shared" si="21"/>
        <v>50</v>
      </c>
      <c r="U53" s="22"/>
      <c r="V53" s="73" t="str">
        <f>B44</f>
        <v>CD 68-1</v>
      </c>
    </row>
    <row r="54" spans="1:32" ht="20.100000000000001" customHeight="1" thickBot="1" x14ac:dyDescent="0.45">
      <c r="V54" s="12"/>
    </row>
    <row r="55" spans="1:32" ht="39.9" customHeight="1" x14ac:dyDescent="0.4">
      <c r="F55" s="2" t="str">
        <f>F2</f>
        <v>TOURNOI BENJAMINS ENSISHEIM 2018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4"/>
      <c r="V55" s="12"/>
    </row>
    <row r="56" spans="1:32" ht="39.9" customHeight="1" x14ac:dyDescent="0.4">
      <c r="F56" s="6" t="s">
        <v>1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8"/>
      <c r="V56" s="12"/>
    </row>
    <row r="57" spans="1:32" ht="30" customHeight="1" thickBot="1" x14ac:dyDescent="0.45">
      <c r="F57" s="9" t="str">
        <f>F4</f>
        <v>SAMEDI 24 FEVRIER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1"/>
      <c r="V57" s="12"/>
    </row>
    <row r="58" spans="1:32" ht="20.100000000000001" customHeight="1" x14ac:dyDescent="0.4">
      <c r="V58" s="12"/>
    </row>
    <row r="59" spans="1:32" ht="20.100000000000001" customHeight="1" x14ac:dyDescent="0.4">
      <c r="V59" s="12"/>
    </row>
    <row r="60" spans="1:32" ht="20.100000000000001" customHeight="1" thickBot="1" x14ac:dyDescent="0.4">
      <c r="F60" s="13" t="s">
        <v>50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32" ht="20.100000000000001" customHeight="1" thickTop="1" x14ac:dyDescent="0.3">
      <c r="F61" s="104" t="s">
        <v>4</v>
      </c>
      <c r="G61" s="16" t="s">
        <v>51</v>
      </c>
      <c r="H61" s="16"/>
      <c r="I61" s="16"/>
      <c r="J61" s="16"/>
      <c r="K61" s="16"/>
      <c r="L61" s="16"/>
      <c r="M61" s="16"/>
      <c r="N61" s="16"/>
      <c r="O61" s="20"/>
      <c r="P61" s="95" t="s">
        <v>6</v>
      </c>
      <c r="Q61" s="95"/>
      <c r="R61" s="20"/>
      <c r="S61" s="95" t="s">
        <v>7</v>
      </c>
      <c r="T61" s="96"/>
      <c r="U61" s="105"/>
      <c r="V61" s="106" t="s">
        <v>8</v>
      </c>
    </row>
    <row r="62" spans="1:32" ht="20.100000000000001" customHeight="1" x14ac:dyDescent="0.3">
      <c r="F62" s="107"/>
      <c r="G62" s="108"/>
      <c r="H62" s="109" t="s">
        <v>9</v>
      </c>
      <c r="I62" s="110"/>
      <c r="J62" s="109" t="s">
        <v>10</v>
      </c>
      <c r="K62" s="110"/>
      <c r="L62" s="109" t="s">
        <v>11</v>
      </c>
      <c r="M62" s="110"/>
      <c r="N62" s="108"/>
      <c r="O62" s="31"/>
      <c r="P62" s="111"/>
      <c r="Q62" s="111"/>
      <c r="R62" s="31"/>
      <c r="S62" s="111"/>
      <c r="T62" s="112"/>
      <c r="U62" s="113"/>
      <c r="V62" s="114"/>
    </row>
    <row r="63" spans="1:32" ht="20.100000000000001" customHeight="1" x14ac:dyDescent="0.3">
      <c r="A63" s="34"/>
      <c r="B63" s="35" t="s">
        <v>52</v>
      </c>
      <c r="F63" s="115" t="s">
        <v>53</v>
      </c>
      <c r="G63" s="116" t="str">
        <f>B64</f>
        <v>HARNES 1</v>
      </c>
      <c r="H63" s="117">
        <v>25</v>
      </c>
      <c r="I63" s="117">
        <v>9</v>
      </c>
      <c r="J63" s="117">
        <v>25</v>
      </c>
      <c r="K63" s="117">
        <v>9</v>
      </c>
      <c r="L63" s="117"/>
      <c r="M63" s="117"/>
      <c r="N63" s="118" t="str">
        <f>B68</f>
        <v>CD 90</v>
      </c>
      <c r="O63" s="28"/>
      <c r="P63" s="40">
        <f>IF(H63&gt;I63,1,0)+IF(J63&gt;K63,1,0)+IF(L63&gt;M63,1,0)</f>
        <v>2</v>
      </c>
      <c r="Q63" s="56">
        <f>IF(I63&gt;H63,1,0)+IF(K63&gt;J63,1,0)+IF(M63&gt;L63,1,0)</f>
        <v>0</v>
      </c>
      <c r="R63" s="42"/>
      <c r="S63" s="40">
        <f>H63+J63+L63</f>
        <v>50</v>
      </c>
      <c r="T63" s="119">
        <f>I63+K63+M63</f>
        <v>18</v>
      </c>
      <c r="U63" s="113"/>
      <c r="V63" s="120" t="str">
        <f>B66</f>
        <v>AUBAGNE</v>
      </c>
      <c r="Z63" s="45" t="s">
        <v>15</v>
      </c>
      <c r="AA63" s="45" t="s">
        <v>16</v>
      </c>
      <c r="AB63" s="45" t="s">
        <v>17</v>
      </c>
      <c r="AC63" s="45" t="s">
        <v>18</v>
      </c>
      <c r="AD63" s="45" t="s">
        <v>19</v>
      </c>
      <c r="AE63" s="45" t="s">
        <v>20</v>
      </c>
      <c r="AF63" s="45" t="s">
        <v>21</v>
      </c>
    </row>
    <row r="64" spans="1:32" ht="20.100000000000001" customHeight="1" x14ac:dyDescent="0.3">
      <c r="A64" s="34">
        <v>1</v>
      </c>
      <c r="B64" s="40" t="s">
        <v>54</v>
      </c>
      <c r="F64" s="121" t="s">
        <v>13</v>
      </c>
      <c r="G64" s="122" t="str">
        <f>B$68</f>
        <v>CD 90</v>
      </c>
      <c r="H64" s="123">
        <v>25</v>
      </c>
      <c r="I64" s="123">
        <v>21</v>
      </c>
      <c r="J64" s="123">
        <v>25</v>
      </c>
      <c r="K64" s="123">
        <v>20</v>
      </c>
      <c r="L64" s="123"/>
      <c r="M64" s="123"/>
      <c r="N64" s="124" t="str">
        <f>B$65</f>
        <v>LA LOUVIERE</v>
      </c>
      <c r="O64" s="125"/>
      <c r="P64" s="83">
        <f>IF(H64&gt;I64,1,0)+IF(J64&gt;K64,1,0)+IF(L64&gt;M64,1,0)</f>
        <v>2</v>
      </c>
      <c r="Q64" s="126">
        <f>IF(I64&gt;H64,1,0)+IF(K64&gt;J64,1,0)+IF(M64&gt;L64,1,0)</f>
        <v>0</v>
      </c>
      <c r="R64" s="63"/>
      <c r="S64" s="83">
        <f t="shared" ref="S64:T64" si="22">H64+J64+L64</f>
        <v>50</v>
      </c>
      <c r="T64" s="127">
        <f t="shared" si="22"/>
        <v>41</v>
      </c>
      <c r="U64" s="128"/>
      <c r="V64" s="129" t="str">
        <f>B64</f>
        <v>HARNES 1</v>
      </c>
      <c r="Y64" s="40" t="str">
        <f>B64</f>
        <v>HARNES 1</v>
      </c>
      <c r="Z64">
        <f>IF(P72&gt;Q72,2,1)+IF(P71&gt;Q71,2,1)+IF(P63&gt;Q63,2,1)+IF(P70&gt;Q70,2,1)</f>
        <v>8</v>
      </c>
      <c r="AA64">
        <f>+P72+P71+P63+P70</f>
        <v>8</v>
      </c>
      <c r="AB64">
        <f>+Q72+Q71+Q63+Q70</f>
        <v>0</v>
      </c>
      <c r="AC64" s="51" t="str">
        <f>IF(AB64=0,"MAX",AA64/AB64)</f>
        <v>MAX</v>
      </c>
      <c r="AD64">
        <f>+S72+S71+S63+S70</f>
        <v>200</v>
      </c>
      <c r="AE64">
        <f>+T72+T71+T63+T70</f>
        <v>81</v>
      </c>
      <c r="AF64" s="51">
        <f>IF(AE64=0,"MAX",AD64/AE64)</f>
        <v>2.4691358024691357</v>
      </c>
    </row>
    <row r="65" spans="1:32" ht="20.100000000000001" customHeight="1" x14ac:dyDescent="0.3">
      <c r="A65" s="34">
        <v>2</v>
      </c>
      <c r="B65" s="130" t="s">
        <v>55</v>
      </c>
      <c r="F65" s="131"/>
      <c r="G65" s="80" t="s">
        <v>56</v>
      </c>
      <c r="H65" s="132"/>
      <c r="I65" s="132"/>
      <c r="J65" s="132"/>
      <c r="K65" s="132"/>
      <c r="L65" s="132"/>
      <c r="M65" s="132"/>
      <c r="N65" s="86"/>
      <c r="O65" s="31"/>
      <c r="P65" s="47"/>
      <c r="Q65" s="47"/>
      <c r="R65" s="42"/>
      <c r="S65" s="47"/>
      <c r="T65" s="133"/>
      <c r="U65" s="113"/>
      <c r="V65" s="120"/>
      <c r="Y65" s="41" t="str">
        <f>B67</f>
        <v>MAIZIERES LES METZ</v>
      </c>
      <c r="Z65">
        <f>IF(P67&gt;Q67,2,1)+IF(P75&gt;Q75,2,1)+IF(P66&gt;Q66,2,1)+IF(Q70&gt;P70,2,1)</f>
        <v>7</v>
      </c>
      <c r="AA65">
        <f>+P67+P75+Q70+P66</f>
        <v>6</v>
      </c>
      <c r="AB65">
        <f>+Q67+Q75+P70+Q66</f>
        <v>2</v>
      </c>
      <c r="AC65" s="51">
        <f t="shared" ref="AC65:AC68" si="23">IF(AB65=0,"MAX",AA65/AB65)</f>
        <v>3</v>
      </c>
      <c r="AD65">
        <f>+S67+S75+T70+S66</f>
        <v>179</v>
      </c>
      <c r="AE65">
        <f>+T67+T75+S70+T66</f>
        <v>119</v>
      </c>
      <c r="AF65" s="51">
        <f t="shared" ref="AF65:AF68" si="24">IF(AE65=0,"MAX",AD65/AE65)</f>
        <v>1.5042016806722689</v>
      </c>
    </row>
    <row r="66" spans="1:32" ht="20.100000000000001" customHeight="1" thickBot="1" x14ac:dyDescent="0.35">
      <c r="A66" s="34">
        <v>3</v>
      </c>
      <c r="B66" s="134" t="s">
        <v>57</v>
      </c>
      <c r="F66" s="121" t="s">
        <v>53</v>
      </c>
      <c r="G66" s="135" t="str">
        <f>B67</f>
        <v>MAIZIERES LES METZ</v>
      </c>
      <c r="H66" s="123">
        <v>25</v>
      </c>
      <c r="I66" s="123">
        <v>10</v>
      </c>
      <c r="J66" s="123">
        <v>25</v>
      </c>
      <c r="K66" s="123">
        <v>10</v>
      </c>
      <c r="L66" s="123"/>
      <c r="M66" s="123"/>
      <c r="N66" s="124" t="str">
        <f>B65</f>
        <v>LA LOUVIERE</v>
      </c>
      <c r="O66" s="87"/>
      <c r="P66" s="136">
        <f>IF(H66&gt;I66,1,0)+IF(J66&gt;K66,1,0)+IF(L66&gt;M66,1,0)</f>
        <v>2</v>
      </c>
      <c r="Q66" s="126">
        <f>IF(I66&gt;H66,1,0)+IF(K66&gt;J66,1,0)+IF(M66&gt;L66,1,0)</f>
        <v>0</v>
      </c>
      <c r="R66" s="63"/>
      <c r="S66" s="136">
        <f>H66+J66+L66</f>
        <v>50</v>
      </c>
      <c r="T66" s="127">
        <f>I66+K66+M66</f>
        <v>20</v>
      </c>
      <c r="U66" s="137"/>
      <c r="V66" s="120" t="str">
        <f>B66</f>
        <v>AUBAGNE</v>
      </c>
      <c r="Y66" s="58" t="str">
        <f>B68</f>
        <v>CD 90</v>
      </c>
      <c r="Z66">
        <f>IF(P76&gt;Q76,2,1)+IF(Q75&gt;P75,2,1)+IF(Q63&gt;P63,2,1)+IF(P64&gt;Q64,2,1)</f>
        <v>5</v>
      </c>
      <c r="AA66">
        <f>+Q75+Q63+P76+P64</f>
        <v>2</v>
      </c>
      <c r="AB66">
        <f>+P75+P63+Q76+Q64</f>
        <v>6</v>
      </c>
      <c r="AC66" s="51">
        <f t="shared" si="23"/>
        <v>0.33333333333333331</v>
      </c>
      <c r="AD66">
        <f>+T75+T63+S76+S64</f>
        <v>132</v>
      </c>
      <c r="AE66">
        <f>+S75+S63+T76+T64</f>
        <v>191</v>
      </c>
      <c r="AF66" s="51">
        <f t="shared" si="24"/>
        <v>0.69109947643979053</v>
      </c>
    </row>
    <row r="67" spans="1:32" ht="20.100000000000001" customHeight="1" thickTop="1" x14ac:dyDescent="0.3">
      <c r="A67" s="34">
        <v>4</v>
      </c>
      <c r="B67" s="41" t="s">
        <v>58</v>
      </c>
      <c r="F67" s="131" t="s">
        <v>13</v>
      </c>
      <c r="G67" s="138" t="str">
        <f>B67</f>
        <v>MAIZIERES LES METZ</v>
      </c>
      <c r="H67" s="117">
        <v>25</v>
      </c>
      <c r="I67" s="117">
        <v>12</v>
      </c>
      <c r="J67" s="117">
        <v>25</v>
      </c>
      <c r="K67" s="117">
        <v>8</v>
      </c>
      <c r="L67" s="117"/>
      <c r="M67" s="117"/>
      <c r="N67" s="25" t="str">
        <f>B66</f>
        <v>AUBAGNE</v>
      </c>
      <c r="O67" s="31"/>
      <c r="P67" s="41">
        <f>IF(H67&gt;I67,1,0)+IF(J67&gt;K67,1,0)+IF(L67&gt;M67,1,0)</f>
        <v>2</v>
      </c>
      <c r="Q67" s="134">
        <f>IF(I67&gt;H67,1,0)+IF(K67&gt;J67,1,0)+IF(M67&gt;L67,1,0)</f>
        <v>0</v>
      </c>
      <c r="R67" s="42"/>
      <c r="S67" s="41">
        <f>H67+J67+L67</f>
        <v>50</v>
      </c>
      <c r="T67" s="139">
        <f>I67+K67+M67</f>
        <v>20</v>
      </c>
      <c r="U67" s="113"/>
      <c r="V67" s="140" t="str">
        <f>B64</f>
        <v>HARNES 1</v>
      </c>
      <c r="Y67" s="134" t="str">
        <f>B66</f>
        <v>AUBAGNE</v>
      </c>
      <c r="Z67">
        <f>IF(Q67&gt;P67,2,1)+IF(Q71&gt;P71,2,1)+IF(Q74&gt;P74,2,1)+IF(Q76&gt;P76,2,1)</f>
        <v>5</v>
      </c>
      <c r="AA67">
        <f>+Q71+Q67+Q76+Q74</f>
        <v>2</v>
      </c>
      <c r="AB67">
        <f>+P71+P67+P76+P74</f>
        <v>6</v>
      </c>
      <c r="AC67" s="51">
        <f t="shared" si="23"/>
        <v>0.33333333333333331</v>
      </c>
      <c r="AD67">
        <f>+T71+T67+T76+T74</f>
        <v>127</v>
      </c>
      <c r="AE67">
        <f>+S67+S71+S76+S74</f>
        <v>185</v>
      </c>
      <c r="AF67" s="51">
        <f t="shared" si="24"/>
        <v>0.68648648648648647</v>
      </c>
    </row>
    <row r="68" spans="1:32" ht="20.100000000000001" customHeight="1" x14ac:dyDescent="0.3">
      <c r="A68" s="141">
        <v>5</v>
      </c>
      <c r="B68" s="58" t="s">
        <v>59</v>
      </c>
      <c r="F68" s="142" t="s">
        <v>26</v>
      </c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143"/>
      <c r="U68" s="113"/>
      <c r="V68" s="120"/>
      <c r="Y68" s="130" t="str">
        <f>B65</f>
        <v>LA LOUVIERE</v>
      </c>
      <c r="Z68">
        <f>IF(Q72&gt;P72,2,1)+IF(P74&gt;Q74,2,1)+IF(Q66&gt;P66,2,1)+IF(Q64&gt;P64,2,1)</f>
        <v>5</v>
      </c>
      <c r="AA68">
        <f>+Q72+P74+Q64+Q66</f>
        <v>2</v>
      </c>
      <c r="AB68">
        <f>+P72+Q74+P64+P66</f>
        <v>6</v>
      </c>
      <c r="AC68" s="51">
        <f t="shared" si="23"/>
        <v>0.33333333333333331</v>
      </c>
      <c r="AD68">
        <f>+T72+S74+T64+T66</f>
        <v>128</v>
      </c>
      <c r="AE68">
        <f>+S72+T74+S64+S66</f>
        <v>190</v>
      </c>
      <c r="AF68" s="51">
        <f t="shared" si="24"/>
        <v>0.67368421052631577</v>
      </c>
    </row>
    <row r="69" spans="1:32" ht="20.100000000000001" customHeight="1" x14ac:dyDescent="0.3">
      <c r="F69" s="144"/>
      <c r="G69" s="145" t="s">
        <v>51</v>
      </c>
      <c r="H69" s="132"/>
      <c r="I69" s="132"/>
      <c r="J69" s="132"/>
      <c r="K69" s="132"/>
      <c r="L69" s="132"/>
      <c r="M69" s="132"/>
      <c r="N69" s="86"/>
      <c r="O69" s="28"/>
      <c r="P69" s="47"/>
      <c r="Q69" s="47"/>
      <c r="R69" s="42"/>
      <c r="S69" s="47"/>
      <c r="T69" s="133"/>
      <c r="U69" s="113"/>
      <c r="V69" s="120"/>
    </row>
    <row r="70" spans="1:32" ht="20.100000000000001" customHeight="1" x14ac:dyDescent="0.3">
      <c r="F70" s="146" t="s">
        <v>28</v>
      </c>
      <c r="G70" s="116" t="str">
        <f>B64</f>
        <v>HARNES 1</v>
      </c>
      <c r="H70" s="117">
        <v>25</v>
      </c>
      <c r="I70" s="117">
        <v>12</v>
      </c>
      <c r="J70" s="117">
        <v>25</v>
      </c>
      <c r="K70" s="117">
        <v>17</v>
      </c>
      <c r="L70" s="117"/>
      <c r="M70" s="117"/>
      <c r="N70" s="147" t="str">
        <f>B67</f>
        <v>MAIZIERES LES METZ</v>
      </c>
      <c r="O70" s="28"/>
      <c r="P70" s="40">
        <f>IF(H70&gt;I70,1,0)+IF(J70&gt;K70,1,0)+IF(L70&gt;M70,1,0)</f>
        <v>2</v>
      </c>
      <c r="Q70" s="41">
        <f>IF(I70&gt;H70,1,0)+IF(K70&gt;J70,1,0)+IF(M70&gt;L70,1,0)</f>
        <v>0</v>
      </c>
      <c r="R70" s="42"/>
      <c r="S70" s="40">
        <f>H70+J70+L70</f>
        <v>50</v>
      </c>
      <c r="T70" s="148">
        <f>I70+K70+M70</f>
        <v>29</v>
      </c>
      <c r="U70" s="113"/>
      <c r="V70" s="120" t="str">
        <f>B68</f>
        <v>CD 90</v>
      </c>
    </row>
    <row r="71" spans="1:32" ht="20.100000000000001" customHeight="1" x14ac:dyDescent="0.3">
      <c r="B71" s="93"/>
      <c r="F71" s="131" t="s">
        <v>29</v>
      </c>
      <c r="G71" s="116" t="str">
        <f>B64</f>
        <v>HARNES 1</v>
      </c>
      <c r="H71" s="117">
        <v>25</v>
      </c>
      <c r="I71" s="117">
        <v>8</v>
      </c>
      <c r="J71" s="117">
        <v>25</v>
      </c>
      <c r="K71" s="117">
        <v>9</v>
      </c>
      <c r="L71" s="117"/>
      <c r="M71" s="117"/>
      <c r="N71" s="25" t="str">
        <f>B66</f>
        <v>AUBAGNE</v>
      </c>
      <c r="O71" s="28"/>
      <c r="P71" s="40">
        <f>IF(H71&gt;I71,1,0)+IF(J71&gt;K71,1,0)+IF(L71&gt;M71,1,0)</f>
        <v>2</v>
      </c>
      <c r="Q71" s="134">
        <f>IF(I71&gt;H71,1,0)+IF(K71&gt;J71,1,0)+IF(M71&gt;L71,1,0)</f>
        <v>0</v>
      </c>
      <c r="R71" s="42"/>
      <c r="S71" s="40">
        <f t="shared" ref="S71:T71" si="25">H71+J71+L71</f>
        <v>50</v>
      </c>
      <c r="T71" s="139">
        <f t="shared" si="25"/>
        <v>17</v>
      </c>
      <c r="U71" s="113"/>
      <c r="V71" s="120" t="str">
        <f>B65</f>
        <v>LA LOUVIERE</v>
      </c>
    </row>
    <row r="72" spans="1:32" ht="20.100000000000001" customHeight="1" x14ac:dyDescent="0.3">
      <c r="B72" s="93"/>
      <c r="F72" s="121" t="s">
        <v>31</v>
      </c>
      <c r="G72" s="149" t="str">
        <f>B64</f>
        <v>HARNES 1</v>
      </c>
      <c r="H72" s="123">
        <v>25</v>
      </c>
      <c r="I72" s="123">
        <v>8</v>
      </c>
      <c r="J72" s="123">
        <v>25</v>
      </c>
      <c r="K72" s="123">
        <v>9</v>
      </c>
      <c r="L72" s="123"/>
      <c r="M72" s="123"/>
      <c r="N72" s="124" t="str">
        <f>B65</f>
        <v>LA LOUVIERE</v>
      </c>
      <c r="O72" s="28"/>
      <c r="P72" s="40">
        <f>IF(H72&gt;I72,1,0)+IF(J72&gt;K72,1,0)+IF(L72&gt;M72,1,0)</f>
        <v>2</v>
      </c>
      <c r="Q72" s="52">
        <f>IF(I72&gt;H72,1,0)+IF(K72&gt;J72,1,0)+IF(M72&gt;L72,1,0)</f>
        <v>0</v>
      </c>
      <c r="R72" s="42"/>
      <c r="S72" s="40">
        <f>H72+J72+L72</f>
        <v>50</v>
      </c>
      <c r="T72" s="150">
        <f>I72+K72+M72</f>
        <v>17</v>
      </c>
      <c r="U72" s="113"/>
      <c r="V72" s="120" t="str">
        <f>B67</f>
        <v>MAIZIERES LES METZ</v>
      </c>
    </row>
    <row r="73" spans="1:32" ht="20.100000000000001" customHeight="1" x14ac:dyDescent="0.3">
      <c r="B73" s="93"/>
      <c r="F73" s="144"/>
      <c r="G73" s="145" t="s">
        <v>56</v>
      </c>
      <c r="H73" s="132"/>
      <c r="I73" s="132"/>
      <c r="J73" s="132"/>
      <c r="K73" s="132"/>
      <c r="L73" s="132"/>
      <c r="M73" s="132"/>
      <c r="N73" s="86"/>
      <c r="O73" s="28"/>
      <c r="P73" s="47"/>
      <c r="Q73" s="47"/>
      <c r="R73" s="42"/>
      <c r="S73" s="47"/>
      <c r="T73" s="133"/>
      <c r="U73" s="113"/>
      <c r="V73" s="120"/>
    </row>
    <row r="74" spans="1:32" ht="20.100000000000001" customHeight="1" x14ac:dyDescent="0.3">
      <c r="B74" s="93"/>
      <c r="F74" s="151" t="s">
        <v>28</v>
      </c>
      <c r="G74" s="152" t="str">
        <f>B65</f>
        <v>LA LOUVIERE</v>
      </c>
      <c r="H74" s="117">
        <v>25</v>
      </c>
      <c r="I74" s="117">
        <v>17</v>
      </c>
      <c r="J74" s="117">
        <v>25</v>
      </c>
      <c r="K74" s="117">
        <v>23</v>
      </c>
      <c r="L74" s="117"/>
      <c r="M74" s="117"/>
      <c r="N74" s="25" t="str">
        <f>B66</f>
        <v>AUBAGNE</v>
      </c>
      <c r="O74" s="62"/>
      <c r="P74" s="52">
        <f>IF(H74&gt;I74,1,0)+IF(J74&gt;K74,1,0)+IF(L74&gt;M74,1,0)</f>
        <v>2</v>
      </c>
      <c r="Q74" s="134">
        <f>IF(I74&gt;H74,1,0)+IF(K74&gt;J74,1,0)+IF(M74&gt;L74,1,0)</f>
        <v>0</v>
      </c>
      <c r="R74" s="42"/>
      <c r="S74" s="52">
        <f t="shared" ref="S74:T74" si="26">H74+J74+L74</f>
        <v>50</v>
      </c>
      <c r="T74" s="139">
        <f t="shared" si="26"/>
        <v>40</v>
      </c>
      <c r="U74" s="113"/>
      <c r="V74" s="120" t="str">
        <f>B68</f>
        <v>CD 90</v>
      </c>
    </row>
    <row r="75" spans="1:32" ht="20.100000000000001" customHeight="1" x14ac:dyDescent="0.3">
      <c r="B75" s="153"/>
      <c r="F75" s="131" t="s">
        <v>29</v>
      </c>
      <c r="G75" s="138" t="str">
        <f>B67</f>
        <v>MAIZIERES LES METZ</v>
      </c>
      <c r="H75" s="117">
        <v>25</v>
      </c>
      <c r="I75" s="117">
        <v>9</v>
      </c>
      <c r="J75" s="117">
        <v>25</v>
      </c>
      <c r="K75" s="117">
        <v>20</v>
      </c>
      <c r="L75" s="117"/>
      <c r="M75" s="117"/>
      <c r="N75" s="118" t="str">
        <f>B68</f>
        <v>CD 90</v>
      </c>
      <c r="O75" s="28"/>
      <c r="P75" s="41">
        <f>IF(H75&gt;I75,1,0)+IF(J75&gt;K75,1,0)+IF(L75&gt;M75,1,0)</f>
        <v>2</v>
      </c>
      <c r="Q75" s="56">
        <f>IF(I75&gt;H75,1,0)+IF(K75&gt;J75,1,0)+IF(M75&gt;L75,1,0)</f>
        <v>0</v>
      </c>
      <c r="R75" s="42"/>
      <c r="S75" s="41">
        <f>H75+J75+L75</f>
        <v>50</v>
      </c>
      <c r="T75" s="119">
        <f>I75+K75+M75</f>
        <v>29</v>
      </c>
      <c r="U75" s="113"/>
      <c r="V75" s="120" t="str">
        <f>B65</f>
        <v>LA LOUVIERE</v>
      </c>
    </row>
    <row r="76" spans="1:32" ht="20.100000000000001" customHeight="1" thickBot="1" x14ac:dyDescent="0.35">
      <c r="B76" s="153"/>
      <c r="F76" s="154" t="s">
        <v>31</v>
      </c>
      <c r="G76" s="155" t="str">
        <f>B$68</f>
        <v>CD 90</v>
      </c>
      <c r="H76" s="156">
        <v>23</v>
      </c>
      <c r="I76" s="156">
        <v>25</v>
      </c>
      <c r="J76" s="156">
        <v>12</v>
      </c>
      <c r="K76" s="156">
        <v>25</v>
      </c>
      <c r="L76" s="156"/>
      <c r="M76" s="156"/>
      <c r="N76" s="157" t="str">
        <f>B$66</f>
        <v>AUBAGNE</v>
      </c>
      <c r="O76" s="71"/>
      <c r="P76" s="70">
        <f>IF(H76&gt;I76,1,0)+IF(J76&gt;K76,1,0)+IF(L76&gt;M76,1,0)</f>
        <v>0</v>
      </c>
      <c r="Q76" s="158">
        <f>IF(I76&gt;H76,1,0)+IF(K76&gt;J76,1,0)+IF(M76&gt;L76,1,0)</f>
        <v>2</v>
      </c>
      <c r="R76" s="71"/>
      <c r="S76" s="70">
        <f>H76+J76+L76</f>
        <v>35</v>
      </c>
      <c r="T76" s="159">
        <f>I76+K76+M76</f>
        <v>50</v>
      </c>
      <c r="U76" s="113"/>
      <c r="V76" s="120" t="str">
        <f>B67</f>
        <v>MAIZIERES LES METZ</v>
      </c>
    </row>
    <row r="77" spans="1:32" ht="20.100000000000001" customHeight="1" x14ac:dyDescent="0.3">
      <c r="B77" s="153"/>
      <c r="V77"/>
    </row>
    <row r="78" spans="1:32" ht="5.0999999999999996" customHeight="1" thickBot="1" x14ac:dyDescent="0.35"/>
    <row r="79" spans="1:32" ht="30" customHeight="1" x14ac:dyDescent="0.3">
      <c r="F79" s="2" t="str">
        <f>F55</f>
        <v>TOURNOI BENJAMINS ENSISHEIM 2018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4"/>
    </row>
    <row r="80" spans="1:32" ht="30" customHeight="1" x14ac:dyDescent="0.45">
      <c r="F80" s="160" t="s">
        <v>60</v>
      </c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2"/>
    </row>
    <row r="81" spans="1:22" ht="24.9" customHeight="1" thickBot="1" x14ac:dyDescent="0.35">
      <c r="F81" s="9" t="s">
        <v>61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1"/>
    </row>
    <row r="82" spans="1:22" ht="9.9" customHeight="1" thickBot="1" x14ac:dyDescent="0.35">
      <c r="A82" s="163"/>
    </row>
    <row r="83" spans="1:22" ht="18.899999999999999" customHeight="1" thickBot="1" x14ac:dyDescent="0.35">
      <c r="A83" s="163"/>
      <c r="G83" s="164" t="s">
        <v>62</v>
      </c>
      <c r="H83" s="165"/>
      <c r="I83" s="165"/>
      <c r="J83" s="165"/>
      <c r="K83" s="165"/>
      <c r="L83" s="165"/>
      <c r="M83" s="165"/>
      <c r="N83" s="166"/>
    </row>
    <row r="84" spans="1:22" ht="18.899999999999999" customHeight="1" x14ac:dyDescent="0.3">
      <c r="A84" s="167"/>
      <c r="B84" s="168" t="s">
        <v>63</v>
      </c>
      <c r="F84" s="169" t="s">
        <v>4</v>
      </c>
      <c r="G84" s="102" t="s">
        <v>64</v>
      </c>
      <c r="H84" s="103"/>
      <c r="I84" s="103"/>
      <c r="J84" s="103"/>
      <c r="K84" s="103"/>
      <c r="L84" s="103"/>
      <c r="M84" s="103"/>
      <c r="N84" s="15"/>
      <c r="O84" s="17"/>
      <c r="P84" s="170" t="s">
        <v>6</v>
      </c>
      <c r="Q84" s="171"/>
      <c r="R84" s="20"/>
      <c r="S84" s="95" t="s">
        <v>7</v>
      </c>
      <c r="T84" s="96"/>
      <c r="U84" s="172"/>
      <c r="V84" s="23" t="s">
        <v>65</v>
      </c>
    </row>
    <row r="85" spans="1:22" ht="18.899999999999999" customHeight="1" x14ac:dyDescent="0.3">
      <c r="A85" s="167"/>
      <c r="B85" s="173"/>
      <c r="F85" s="174"/>
      <c r="G85" s="25"/>
      <c r="H85" s="26" t="s">
        <v>9</v>
      </c>
      <c r="I85" s="175"/>
      <c r="J85" s="26" t="s">
        <v>10</v>
      </c>
      <c r="K85" s="175"/>
      <c r="L85" s="26" t="s">
        <v>11</v>
      </c>
      <c r="M85" s="175"/>
      <c r="N85" s="25"/>
      <c r="O85" s="28"/>
      <c r="P85" s="97"/>
      <c r="Q85" s="97"/>
      <c r="R85" s="31"/>
      <c r="S85" s="97"/>
      <c r="T85" s="98"/>
      <c r="U85" s="176"/>
      <c r="V85" s="33"/>
    </row>
    <row r="86" spans="1:22" ht="18.899999999999999" customHeight="1" x14ac:dyDescent="0.3">
      <c r="A86" s="91"/>
      <c r="B86" s="177" t="s">
        <v>66</v>
      </c>
      <c r="F86" s="46" t="s">
        <v>67</v>
      </c>
      <c r="G86" s="37" t="str">
        <f>IF('[1]classement poule'!B47="","1ER A",'[1]classement poule'!B47)</f>
        <v>CD67</v>
      </c>
      <c r="H86" s="178">
        <v>25</v>
      </c>
      <c r="I86" s="178">
        <v>11</v>
      </c>
      <c r="J86" s="178">
        <v>25</v>
      </c>
      <c r="K86" s="178">
        <v>6</v>
      </c>
      <c r="L86" s="178"/>
      <c r="M86" s="178"/>
      <c r="N86" s="39" t="str">
        <f>IF('[1]classement poule'!B64="","2EME C",'[1]classement poule'!B64)</f>
        <v>LE TOUQUET</v>
      </c>
      <c r="O86" s="28"/>
      <c r="P86" s="40">
        <f t="shared" ref="P86:P88" si="27">IF(H86&gt;I86,1,0)+IF(J86&gt;K86,1,0)+IF(L86&gt;M86,1,0)</f>
        <v>2</v>
      </c>
      <c r="Q86" s="41">
        <f>IF(I86&gt;H86,1,0)+IF(K86&gt;J86,1,0)+IF(M86&gt;L86,1,0)</f>
        <v>0</v>
      </c>
      <c r="R86" s="42"/>
      <c r="S86" s="40">
        <f t="shared" ref="S86:T88" si="28">H86+J86+L86</f>
        <v>50</v>
      </c>
      <c r="T86" s="43">
        <f t="shared" si="28"/>
        <v>17</v>
      </c>
      <c r="U86" s="176"/>
      <c r="V86" s="179" t="s">
        <v>68</v>
      </c>
    </row>
    <row r="87" spans="1:22" ht="18.899999999999999" customHeight="1" x14ac:dyDescent="0.3">
      <c r="A87" s="91"/>
      <c r="B87" s="180"/>
      <c r="F87" s="144"/>
      <c r="G87" s="145" t="s">
        <v>51</v>
      </c>
      <c r="H87" s="132"/>
      <c r="I87" s="132"/>
      <c r="J87" s="132"/>
      <c r="K87" s="132"/>
      <c r="L87" s="132"/>
      <c r="M87" s="132"/>
      <c r="N87" s="86"/>
      <c r="O87" s="28"/>
      <c r="P87" s="47"/>
      <c r="Q87" s="47"/>
      <c r="R87" s="42"/>
      <c r="S87" s="47"/>
      <c r="T87" s="133"/>
      <c r="U87" s="113"/>
      <c r="V87" s="120"/>
    </row>
    <row r="88" spans="1:22" ht="18.899999999999999" customHeight="1" thickBot="1" x14ac:dyDescent="0.35">
      <c r="A88" s="91"/>
      <c r="B88" s="181" t="s">
        <v>66</v>
      </c>
      <c r="F88" s="36" t="s">
        <v>67</v>
      </c>
      <c r="G88" s="182" t="str">
        <f>IF('[1]classement poule'!B48="","2EME A",'[1]classement poule'!B48)</f>
        <v>DORNBIRN 2</v>
      </c>
      <c r="H88" s="183">
        <v>7</v>
      </c>
      <c r="I88" s="183">
        <v>25</v>
      </c>
      <c r="J88" s="183">
        <v>10</v>
      </c>
      <c r="K88" s="183">
        <v>25</v>
      </c>
      <c r="L88" s="183"/>
      <c r="M88" s="183"/>
      <c r="N88" s="184" t="str">
        <f>IF('[1]classement poule'!B63="","1ER C",'[1]classement poule'!B63)</f>
        <v>HARNES 2</v>
      </c>
      <c r="O88" s="28"/>
      <c r="P88" s="83">
        <f t="shared" si="27"/>
        <v>0</v>
      </c>
      <c r="Q88" s="126">
        <f>IF(I88&gt;H88,1,0)+IF(K88&gt;J88,1,0)+IF(M88&gt;L88,1,0)</f>
        <v>2</v>
      </c>
      <c r="R88" s="63"/>
      <c r="S88" s="83">
        <f t="shared" si="28"/>
        <v>17</v>
      </c>
      <c r="T88" s="126">
        <f t="shared" si="28"/>
        <v>50</v>
      </c>
      <c r="U88" s="185"/>
      <c r="V88" s="186" t="s">
        <v>69</v>
      </c>
    </row>
    <row r="89" spans="1:22" ht="18.899999999999999" customHeight="1" x14ac:dyDescent="0.3">
      <c r="A89" s="163"/>
      <c r="B89" s="187"/>
      <c r="F89" s="46"/>
      <c r="G89" s="145" t="s">
        <v>56</v>
      </c>
      <c r="H89" s="132"/>
      <c r="I89" s="132"/>
      <c r="J89" s="132"/>
      <c r="K89" s="132"/>
      <c r="L89" s="132"/>
      <c r="M89" s="132"/>
      <c r="N89" s="86"/>
      <c r="O89" s="87"/>
      <c r="P89" s="188"/>
      <c r="Q89" s="189"/>
      <c r="R89" s="31"/>
      <c r="S89" s="190"/>
      <c r="T89" s="191"/>
      <c r="U89" s="192"/>
      <c r="V89" s="193"/>
    </row>
    <row r="90" spans="1:22" ht="18.899999999999999" customHeight="1" x14ac:dyDescent="0.3">
      <c r="A90" s="167"/>
      <c r="B90" s="181" t="s">
        <v>66</v>
      </c>
      <c r="F90" s="46" t="s">
        <v>67</v>
      </c>
      <c r="G90" s="37" t="str">
        <f>IF('[1]classement poule'!B55="","1ER B",'[1]classement poule'!B55)</f>
        <v>DORNBIRN 1</v>
      </c>
      <c r="H90" s="178">
        <v>25</v>
      </c>
      <c r="I90" s="178">
        <v>23</v>
      </c>
      <c r="J90" s="178">
        <v>25</v>
      </c>
      <c r="K90" s="178">
        <v>22</v>
      </c>
      <c r="L90" s="178"/>
      <c r="M90" s="178"/>
      <c r="N90" s="39" t="str">
        <f>IF('[1]classement poule'!B72="","2EME D",'[1]classement poule'!B72)</f>
        <v>MAIZIERES LES METZ</v>
      </c>
      <c r="O90" s="28"/>
      <c r="P90" s="40">
        <f t="shared" ref="P90:P92" si="29">IF(H90&gt;I90,1,0)+IF(J90&gt;K90,1,0)+IF(L90&gt;M90,1,0)</f>
        <v>2</v>
      </c>
      <c r="Q90" s="41">
        <f>IF(I90&gt;H90,1,0)+IF(K90&gt;J90,1,0)+IF(M90&gt;L90,1,0)</f>
        <v>0</v>
      </c>
      <c r="R90" s="42"/>
      <c r="S90" s="40">
        <f t="shared" ref="S90:T92" si="30">H90+J90+L90</f>
        <v>50</v>
      </c>
      <c r="T90" s="43">
        <f t="shared" si="30"/>
        <v>45</v>
      </c>
      <c r="U90" s="22"/>
      <c r="V90" s="179" t="s">
        <v>70</v>
      </c>
    </row>
    <row r="91" spans="1:22" ht="18.899999999999999" customHeight="1" x14ac:dyDescent="0.3">
      <c r="A91" s="167"/>
      <c r="B91" s="180"/>
      <c r="F91" s="144"/>
      <c r="G91" s="145" t="s">
        <v>71</v>
      </c>
      <c r="H91" s="132"/>
      <c r="I91" s="132"/>
      <c r="J91" s="132"/>
      <c r="K91" s="132"/>
      <c r="L91" s="132"/>
      <c r="M91" s="132"/>
      <c r="N91" s="86"/>
      <c r="O91" s="28"/>
      <c r="P91" s="47"/>
      <c r="Q91" s="47"/>
      <c r="R91" s="42"/>
      <c r="S91" s="47"/>
      <c r="T91" s="133"/>
      <c r="U91" s="113"/>
      <c r="V91" s="120"/>
    </row>
    <row r="92" spans="1:22" ht="18.899999999999999" customHeight="1" thickBot="1" x14ac:dyDescent="0.35">
      <c r="A92" s="91"/>
      <c r="B92" s="181" t="s">
        <v>66</v>
      </c>
      <c r="F92" s="64" t="s">
        <v>67</v>
      </c>
      <c r="G92" s="194" t="str">
        <f>IF('[1]classement poule'!B56="","2EME B",'[1]classement poule'!B56)</f>
        <v>HARNES 3</v>
      </c>
      <c r="H92" s="195">
        <v>2</v>
      </c>
      <c r="I92" s="195">
        <v>25</v>
      </c>
      <c r="J92" s="195">
        <v>7</v>
      </c>
      <c r="K92" s="195">
        <v>25</v>
      </c>
      <c r="L92" s="195"/>
      <c r="M92" s="195"/>
      <c r="N92" s="196" t="str">
        <f>IF('[1]classement poule'!B71="","1ER D",'[1]classement poule'!B71)</f>
        <v>HARNES 1</v>
      </c>
      <c r="O92" s="197"/>
      <c r="P92" s="70">
        <f t="shared" si="29"/>
        <v>0</v>
      </c>
      <c r="Q92" s="198">
        <f>IF(I92&gt;H92,1,0)+IF(K92&gt;J92,1,0)+IF(M92&gt;L92,1,0)</f>
        <v>2</v>
      </c>
      <c r="R92" s="71"/>
      <c r="S92" s="70">
        <f t="shared" si="30"/>
        <v>9</v>
      </c>
      <c r="T92" s="199">
        <f t="shared" si="30"/>
        <v>50</v>
      </c>
      <c r="U92" s="90"/>
      <c r="V92" s="200" t="s">
        <v>72</v>
      </c>
    </row>
    <row r="93" spans="1:22" ht="18.899999999999999" customHeight="1" thickBot="1" x14ac:dyDescent="0.35">
      <c r="A93" s="91"/>
      <c r="B93" s="201"/>
      <c r="F93" s="202"/>
      <c r="G93" s="203" t="s">
        <v>73</v>
      </c>
      <c r="H93" s="204"/>
      <c r="I93" s="204"/>
      <c r="J93" s="204"/>
      <c r="K93" s="204"/>
      <c r="L93" s="204"/>
      <c r="M93" s="204"/>
      <c r="N93" s="205"/>
      <c r="O93" s="206"/>
      <c r="P93" s="207"/>
      <c r="Q93" s="208"/>
      <c r="R93" s="209"/>
      <c r="S93" s="209"/>
      <c r="T93" s="207"/>
      <c r="U93" s="91"/>
      <c r="V93" s="210"/>
    </row>
    <row r="94" spans="1:22" ht="18.899999999999999" customHeight="1" x14ac:dyDescent="0.3">
      <c r="B94" s="211"/>
      <c r="F94" s="169"/>
      <c r="G94" s="102" t="s">
        <v>64</v>
      </c>
      <c r="H94" s="103"/>
      <c r="I94" s="103"/>
      <c r="J94" s="103"/>
      <c r="K94" s="103"/>
      <c r="L94" s="103"/>
      <c r="M94" s="103"/>
      <c r="N94" s="212"/>
      <c r="O94" s="128"/>
      <c r="P94" s="170"/>
      <c r="Q94" s="171"/>
      <c r="R94" s="20"/>
      <c r="S94" s="95"/>
      <c r="T94" s="96"/>
      <c r="U94" s="213"/>
      <c r="V94" s="214"/>
    </row>
    <row r="95" spans="1:22" ht="18.899999999999999" customHeight="1" x14ac:dyDescent="0.3">
      <c r="B95" s="215" t="s">
        <v>66</v>
      </c>
      <c r="F95" s="46" t="s">
        <v>74</v>
      </c>
      <c r="G95" s="216" t="str">
        <f>IF(P86+Q86=0,"gagnant H1",IF(P86&gt;Q86,G86,N86))</f>
        <v>CD67</v>
      </c>
      <c r="H95" s="178">
        <v>25</v>
      </c>
      <c r="I95" s="178">
        <v>8</v>
      </c>
      <c r="J95" s="178">
        <v>25</v>
      </c>
      <c r="K95" s="178">
        <v>16</v>
      </c>
      <c r="L95" s="178"/>
      <c r="M95" s="178"/>
      <c r="N95" s="217" t="str">
        <f>IF(P90+Q90=0,"gagnant H2",IF(P90&gt;Q90,G90,N90))</f>
        <v>DORNBIRN 1</v>
      </c>
      <c r="O95" s="218"/>
      <c r="P95" s="56">
        <f>IF(H95&gt;I95,1,0)+IF(J95&gt;K95,1,0)+IF(L95&gt;M95,1,0)</f>
        <v>2</v>
      </c>
      <c r="Q95" s="52">
        <f>IF(I95&gt;H95,1,0)+IF(K95&gt;J95,1,0)+IF(M95&gt;L95,1,0)</f>
        <v>0</v>
      </c>
      <c r="R95" s="42"/>
      <c r="S95" s="56">
        <f>H95+J95+L95</f>
        <v>50</v>
      </c>
      <c r="T95" s="57">
        <f>I95+K95+M95</f>
        <v>24</v>
      </c>
      <c r="U95" s="219"/>
      <c r="V95" s="179" t="s">
        <v>75</v>
      </c>
    </row>
    <row r="96" spans="1:22" ht="18.899999999999999" customHeight="1" x14ac:dyDescent="0.3">
      <c r="B96" s="220"/>
      <c r="F96" s="46"/>
      <c r="G96" s="221" t="s">
        <v>51</v>
      </c>
      <c r="H96" s="222"/>
      <c r="I96" s="222"/>
      <c r="J96" s="222"/>
      <c r="K96" s="222"/>
      <c r="L96" s="222"/>
      <c r="M96" s="222"/>
      <c r="N96" s="222"/>
      <c r="O96" s="28"/>
      <c r="P96" s="47"/>
      <c r="Q96" s="47"/>
      <c r="R96" s="42"/>
      <c r="S96" s="47"/>
      <c r="T96" s="48"/>
      <c r="U96" s="22"/>
      <c r="V96" s="223"/>
    </row>
    <row r="97" spans="2:22" ht="18.899999999999999" customHeight="1" x14ac:dyDescent="0.3">
      <c r="B97" s="215" t="s">
        <v>66</v>
      </c>
      <c r="F97" s="46" t="s">
        <v>74</v>
      </c>
      <c r="G97" s="216" t="str">
        <f>IF(P88+Q88=0,"gagnant H3",IF(P88&gt;Q88,G88,N88))</f>
        <v>HARNES 2</v>
      </c>
      <c r="H97" s="178">
        <v>18</v>
      </c>
      <c r="I97" s="178">
        <v>25</v>
      </c>
      <c r="J97" s="178">
        <v>13</v>
      </c>
      <c r="K97" s="178">
        <v>25</v>
      </c>
      <c r="L97" s="178"/>
      <c r="M97" s="178"/>
      <c r="N97" s="217" t="str">
        <f>IF(P92+Q92=0,"gagnant H4",IF(P92&gt;Q92,G92,N92))</f>
        <v>HARNES 1</v>
      </c>
      <c r="O97" s="218"/>
      <c r="P97" s="56">
        <f>IF(H97&gt;I97,1,0)+IF(J97&gt;K97,1,0)+IF(L97&gt;M97,1,0)</f>
        <v>0</v>
      </c>
      <c r="Q97" s="52">
        <f>IF(I97&gt;H97,1,0)+IF(K97&gt;J97,1,0)+IF(M97&gt;L97,1,0)</f>
        <v>2</v>
      </c>
      <c r="R97" s="42"/>
      <c r="S97" s="56">
        <f>H97+J97+L97</f>
        <v>31</v>
      </c>
      <c r="T97" s="57">
        <f>I97+K97+M97</f>
        <v>50</v>
      </c>
      <c r="U97" s="219"/>
      <c r="V97" s="179" t="s">
        <v>76</v>
      </c>
    </row>
    <row r="98" spans="2:22" ht="18.899999999999999" customHeight="1" x14ac:dyDescent="0.3">
      <c r="B98" s="220"/>
      <c r="F98" s="46"/>
      <c r="G98" s="145" t="s">
        <v>56</v>
      </c>
      <c r="H98" s="132"/>
      <c r="I98" s="132"/>
      <c r="J98" s="132"/>
      <c r="K98" s="132"/>
      <c r="L98" s="132"/>
      <c r="M98" s="132"/>
      <c r="N98" s="86"/>
      <c r="O98" s="87"/>
      <c r="P98" s="47"/>
      <c r="Q98" s="47"/>
      <c r="R98" s="42"/>
      <c r="S98" s="47"/>
      <c r="T98" s="48"/>
      <c r="U98" s="88"/>
      <c r="V98" s="89"/>
    </row>
    <row r="99" spans="2:22" ht="18.899999999999999" customHeight="1" x14ac:dyDescent="0.3">
      <c r="B99" s="215" t="s">
        <v>66</v>
      </c>
      <c r="F99" s="46" t="s">
        <v>74</v>
      </c>
      <c r="G99" s="37" t="str">
        <f>IF(P86+Q86=0,"perdant H1",IF(P86&lt;Q86,G86,N86))</f>
        <v>LE TOUQUET</v>
      </c>
      <c r="H99" s="178">
        <v>25</v>
      </c>
      <c r="I99" s="178">
        <v>17</v>
      </c>
      <c r="J99" s="178">
        <v>13</v>
      </c>
      <c r="K99" s="178">
        <v>25</v>
      </c>
      <c r="L99" s="178">
        <v>11</v>
      </c>
      <c r="M99" s="178">
        <v>15</v>
      </c>
      <c r="N99" s="224" t="str">
        <f>IF(P90+Q90=0,"perdant H2",IF(P90&lt;Q90,G90,N90))</f>
        <v>MAIZIERES LES METZ</v>
      </c>
      <c r="O99" s="225"/>
      <c r="P99" s="40">
        <f>IF(H99&gt;I99,1,0)+IF(J99&gt;K99,1,0)+IF(L99&gt;M99,1,0)</f>
        <v>1</v>
      </c>
      <c r="Q99" s="41">
        <f>IF(I99&gt;H99,1,0)+IF(K99&gt;J99,1,0)+IF(M99&gt;L99,1,0)</f>
        <v>2</v>
      </c>
      <c r="R99" s="42"/>
      <c r="S99" s="40">
        <f>H99+J99+L99</f>
        <v>49</v>
      </c>
      <c r="T99" s="43">
        <f>I99+K99+M99</f>
        <v>57</v>
      </c>
      <c r="U99" s="22"/>
      <c r="V99" s="179" t="s">
        <v>77</v>
      </c>
    </row>
    <row r="100" spans="2:22" ht="18.899999999999999" customHeight="1" x14ac:dyDescent="0.3">
      <c r="B100" s="220"/>
      <c r="F100" s="46"/>
      <c r="G100" s="86" t="s">
        <v>71</v>
      </c>
      <c r="H100" s="80"/>
      <c r="I100" s="80"/>
      <c r="J100" s="80"/>
      <c r="K100" s="80"/>
      <c r="L100" s="80"/>
      <c r="M100" s="80"/>
      <c r="N100" s="80"/>
      <c r="O100" s="87"/>
      <c r="P100" s="47"/>
      <c r="Q100" s="47"/>
      <c r="R100" s="42"/>
      <c r="S100" s="47"/>
      <c r="T100" s="48"/>
      <c r="U100" s="88"/>
      <c r="V100" s="89"/>
    </row>
    <row r="101" spans="2:22" ht="18.899999999999999" customHeight="1" x14ac:dyDescent="0.3">
      <c r="B101" s="215" t="s">
        <v>66</v>
      </c>
      <c r="F101" s="46" t="s">
        <v>74</v>
      </c>
      <c r="G101" s="37" t="str">
        <f>IF(P88+Q88=0,"perdant H3",IF(P88&lt;Q88,G88,N88))</f>
        <v>DORNBIRN 2</v>
      </c>
      <c r="H101" s="178">
        <v>25</v>
      </c>
      <c r="I101" s="178">
        <v>15</v>
      </c>
      <c r="J101" s="178">
        <v>14</v>
      </c>
      <c r="K101" s="178">
        <v>25</v>
      </c>
      <c r="L101" s="178">
        <v>9</v>
      </c>
      <c r="M101" s="178">
        <v>15</v>
      </c>
      <c r="N101" s="224" t="str">
        <f>IF(P92+Q92=0,"perdant H4",IF(P92&lt;Q92,G92,N92))</f>
        <v>HARNES 3</v>
      </c>
      <c r="O101" s="225"/>
      <c r="P101" s="40">
        <f>IF(H101&gt;I101,1,0)+IF(J101&gt;K101,1,0)+IF(L101&gt;M101,1,0)</f>
        <v>1</v>
      </c>
      <c r="Q101" s="41">
        <f>IF(I101&gt;H101,1,0)+IF(K101&gt;J101,1,0)+IF(M101&gt;L101,1,0)</f>
        <v>2</v>
      </c>
      <c r="R101" s="42"/>
      <c r="S101" s="40">
        <f>H101+J101+L101</f>
        <v>48</v>
      </c>
      <c r="T101" s="43">
        <f>I101+K101+M101</f>
        <v>55</v>
      </c>
      <c r="U101" s="22"/>
      <c r="V101" s="179" t="s">
        <v>78</v>
      </c>
    </row>
    <row r="102" spans="2:22" ht="18.899999999999999" customHeight="1" thickBot="1" x14ac:dyDescent="0.35">
      <c r="B102" s="226"/>
      <c r="F102" s="59" t="s">
        <v>26</v>
      </c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22"/>
      <c r="V102" s="227"/>
    </row>
    <row r="103" spans="2:22" ht="18.899999999999999" customHeight="1" thickBot="1" x14ac:dyDescent="0.35">
      <c r="B103" s="228"/>
      <c r="F103" s="229"/>
      <c r="G103" s="203" t="s">
        <v>79</v>
      </c>
      <c r="H103" s="204"/>
      <c r="I103" s="204"/>
      <c r="J103" s="204"/>
      <c r="K103" s="204"/>
      <c r="L103" s="204"/>
      <c r="M103" s="204"/>
      <c r="N103" s="205"/>
      <c r="O103" s="225"/>
      <c r="P103" s="230"/>
      <c r="Q103" s="230"/>
      <c r="R103" s="42"/>
      <c r="S103" s="230"/>
      <c r="T103" s="231"/>
      <c r="U103" s="22"/>
      <c r="V103" s="227"/>
    </row>
    <row r="104" spans="2:22" ht="18.899999999999999" customHeight="1" x14ac:dyDescent="0.3">
      <c r="B104" s="232"/>
      <c r="F104" s="46"/>
      <c r="G104" s="145" t="s">
        <v>64</v>
      </c>
      <c r="H104" s="132"/>
      <c r="I104" s="132"/>
      <c r="J104" s="132"/>
      <c r="K104" s="132"/>
      <c r="L104" s="132"/>
      <c r="M104" s="132"/>
      <c r="N104" s="86"/>
      <c r="O104" s="87"/>
      <c r="P104" s="47"/>
      <c r="Q104" s="47"/>
      <c r="R104" s="42"/>
      <c r="S104" s="47"/>
      <c r="T104" s="48"/>
      <c r="U104" s="88"/>
      <c r="V104" s="89"/>
    </row>
    <row r="105" spans="2:22" ht="18.899999999999999" customHeight="1" x14ac:dyDescent="0.3">
      <c r="B105" s="215" t="s">
        <v>66</v>
      </c>
      <c r="F105" s="46" t="s">
        <v>80</v>
      </c>
      <c r="G105" s="233" t="str">
        <f>IF(P99+Q99=0,"gagnant H5",IF(P99&gt;Q99,G99,N99))</f>
        <v>MAIZIERES LES METZ</v>
      </c>
      <c r="H105" s="234"/>
      <c r="I105" s="234"/>
      <c r="J105" s="234"/>
      <c r="K105" s="234"/>
      <c r="L105" s="234"/>
      <c r="M105" s="234"/>
      <c r="N105" s="235" t="str">
        <f>IF(P101+Q101=0,"gagnant H6",IF(P101&gt;Q101,G101,N101))</f>
        <v>HARNES 3</v>
      </c>
      <c r="O105" s="225"/>
      <c r="P105" s="40">
        <f>IF(H105&gt;I105,1,0)+IF(J105&gt;K105,1,0)+IF(L105&gt;M105,1,0)</f>
        <v>0</v>
      </c>
      <c r="Q105" s="41">
        <f>IF(I105&gt;H105,1,0)+IF(K105&gt;J105,1,0)+IF(M105&gt;L105,1,0)</f>
        <v>0</v>
      </c>
      <c r="R105" s="42"/>
      <c r="S105" s="40">
        <f>H105+J105+L105</f>
        <v>0</v>
      </c>
      <c r="T105" s="43">
        <f>I105+K105+M105</f>
        <v>0</v>
      </c>
      <c r="U105" s="22"/>
      <c r="V105" s="179" t="s">
        <v>81</v>
      </c>
    </row>
    <row r="106" spans="2:22" ht="18.899999999999999" customHeight="1" x14ac:dyDescent="0.3">
      <c r="B106" s="220"/>
      <c r="F106" s="46"/>
      <c r="G106" s="145" t="s">
        <v>51</v>
      </c>
      <c r="H106" s="132"/>
      <c r="I106" s="132"/>
      <c r="J106" s="132"/>
      <c r="K106" s="132"/>
      <c r="L106" s="132"/>
      <c r="M106" s="132"/>
      <c r="N106" s="86"/>
      <c r="O106" s="87"/>
      <c r="P106" s="47"/>
      <c r="Q106" s="47"/>
      <c r="R106" s="42"/>
      <c r="S106" s="47"/>
      <c r="T106" s="48"/>
      <c r="U106" s="88"/>
      <c r="V106" s="89"/>
    </row>
    <row r="107" spans="2:22" ht="18.899999999999999" customHeight="1" thickBot="1" x14ac:dyDescent="0.35">
      <c r="B107" s="215" t="s">
        <v>66</v>
      </c>
      <c r="F107" s="64" t="s">
        <v>80</v>
      </c>
      <c r="G107" s="194" t="str">
        <f>IF(P99+Q99=0,"perdant H5",IF(P99&lt;Q99,G99,N99))</f>
        <v>LE TOUQUET</v>
      </c>
      <c r="H107" s="195"/>
      <c r="I107" s="195"/>
      <c r="J107" s="195"/>
      <c r="K107" s="195"/>
      <c r="L107" s="195"/>
      <c r="M107" s="195"/>
      <c r="N107" s="236" t="str">
        <f>IF(P101+Q101=0,"perdant H6",IF(P101&lt;Q101,G101,N101))</f>
        <v>DORNBIRN 2</v>
      </c>
      <c r="O107" s="237"/>
      <c r="P107" s="70">
        <f t="shared" ref="P107" si="31">IF(H107&gt;I107,1,0)+IF(J107&gt;K107,1,0)+IF(L107&gt;M107,1,0)</f>
        <v>0</v>
      </c>
      <c r="Q107" s="198">
        <f>IF(I107&gt;H107,1,0)+IF(K107&gt;J107,1,0)+IF(M107&gt;L107,1,0)</f>
        <v>0</v>
      </c>
      <c r="R107" s="71"/>
      <c r="S107" s="70">
        <f t="shared" ref="S107:T107" si="32">H107+J107+L107</f>
        <v>0</v>
      </c>
      <c r="T107" s="199">
        <f t="shared" si="32"/>
        <v>0</v>
      </c>
      <c r="U107" s="90"/>
      <c r="V107" s="200" t="s">
        <v>82</v>
      </c>
    </row>
    <row r="108" spans="2:22" ht="18.899999999999999" customHeight="1" x14ac:dyDescent="0.3">
      <c r="B108" s="220"/>
      <c r="F108" s="46"/>
      <c r="G108" s="86" t="s">
        <v>40</v>
      </c>
      <c r="H108" s="80"/>
      <c r="I108" s="80"/>
      <c r="J108" s="80"/>
      <c r="K108" s="80"/>
      <c r="L108" s="80"/>
      <c r="M108" s="80"/>
      <c r="N108" s="80"/>
      <c r="O108" s="87"/>
      <c r="P108" s="47"/>
      <c r="Q108" s="47"/>
      <c r="R108" s="42"/>
      <c r="S108" s="47"/>
      <c r="T108" s="48"/>
      <c r="U108" s="88"/>
      <c r="V108" s="89"/>
    </row>
    <row r="109" spans="2:22" ht="18.899999999999999" customHeight="1" x14ac:dyDescent="0.3">
      <c r="B109" s="215" t="s">
        <v>66</v>
      </c>
      <c r="F109" s="36" t="s">
        <v>80</v>
      </c>
      <c r="G109" s="37" t="str">
        <f>IF(P95+Q95=0,"perdant H7",IF(P95&lt;Q95,G95,N95))</f>
        <v>DORNBIRN 1</v>
      </c>
      <c r="H109" s="178"/>
      <c r="I109" s="178"/>
      <c r="J109" s="178"/>
      <c r="K109" s="178"/>
      <c r="L109" s="178"/>
      <c r="M109" s="178"/>
      <c r="N109" s="224" t="str">
        <f>IF(P97+Q97=0,"perdant H8",IF(P97&lt;Q97,G97,N97))</f>
        <v>HARNES 2</v>
      </c>
      <c r="O109" s="225"/>
      <c r="P109" s="40">
        <f>IF(H109&gt;I109,1,0)+IF(J109&gt;K109,1,0)+IF(L109&gt;M109,1,0)</f>
        <v>0</v>
      </c>
      <c r="Q109" s="41">
        <f>IF(I109&gt;H109,1,0)+IF(K109&gt;J109,1,0)+IF(M109&gt;L109,1,0)</f>
        <v>0</v>
      </c>
      <c r="R109" s="42"/>
      <c r="S109" s="40">
        <f t="shared" ref="S109:T109" si="33">H109+J109+L109</f>
        <v>0</v>
      </c>
      <c r="T109" s="43">
        <f t="shared" si="33"/>
        <v>0</v>
      </c>
      <c r="U109" s="22"/>
      <c r="V109" s="186" t="s">
        <v>83</v>
      </c>
    </row>
    <row r="110" spans="2:22" ht="18.899999999999999" customHeight="1" thickBot="1" x14ac:dyDescent="0.35">
      <c r="B110" s="238" t="s">
        <v>66</v>
      </c>
      <c r="F110" s="64" t="s">
        <v>84</v>
      </c>
      <c r="G110" s="194" t="str">
        <f>IF(P95+Q95=0,"gagnant H7",IF(P95&gt;Q95,G95,N95))</f>
        <v>CD67</v>
      </c>
      <c r="H110" s="195"/>
      <c r="I110" s="195"/>
      <c r="J110" s="195"/>
      <c r="K110" s="195"/>
      <c r="L110" s="195"/>
      <c r="M110" s="195"/>
      <c r="N110" s="236" t="str">
        <f>IF(P97+Q97=0,"gagnant H8",IF(P97&gt;Q97,G97,N97))</f>
        <v>HARNES 1</v>
      </c>
      <c r="O110" s="237"/>
      <c r="P110" s="239">
        <f>IF(H110&gt;I110,1,0)+IF(J110&gt;K110,1,0)+IF(L110&gt;M110,1,0)</f>
        <v>0</v>
      </c>
      <c r="Q110" s="240">
        <f>IF(I110&gt;H110,1,0)+IF(K110&gt;J110,1,0)+IF(M110&gt;L110,1,0)</f>
        <v>0</v>
      </c>
      <c r="R110" s="241"/>
      <c r="S110" s="242">
        <f>H110+J110+L110</f>
        <v>0</v>
      </c>
      <c r="T110" s="243">
        <f>I110+K110+M110</f>
        <v>0</v>
      </c>
      <c r="U110" s="241" t="e">
        <f t="shared" ref="U110" si="34">J110+L110+N110</f>
        <v>#VALUE!</v>
      </c>
      <c r="V110" s="200" t="s">
        <v>85</v>
      </c>
    </row>
    <row r="111" spans="2:22" ht="15" thickBot="1" x14ac:dyDescent="0.35">
      <c r="B111" s="163"/>
    </row>
    <row r="112" spans="2:22" ht="39.9" customHeight="1" x14ac:dyDescent="0.4">
      <c r="F112" s="2" t="str">
        <f>F79</f>
        <v>TOURNOI BENJAMINS ENSISHEIM 2018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4"/>
      <c r="V112" s="12"/>
    </row>
    <row r="113" spans="1:32" ht="39.9" customHeight="1" x14ac:dyDescent="0.4">
      <c r="F113" s="6" t="s">
        <v>86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8"/>
      <c r="V113" s="12"/>
    </row>
    <row r="114" spans="1:32" ht="30" customHeight="1" thickBot="1" x14ac:dyDescent="0.45">
      <c r="F114" s="244" t="str">
        <f>F81</f>
        <v>DIMANCHE 25 FEVRIER</v>
      </c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  <c r="R114" s="245"/>
      <c r="S114" s="245"/>
      <c r="T114" s="246"/>
      <c r="V114" s="12"/>
    </row>
    <row r="115" spans="1:32" ht="21" x14ac:dyDescent="0.4">
      <c r="V115" s="12"/>
    </row>
    <row r="116" spans="1:32" ht="18.600000000000001" thickBot="1" x14ac:dyDescent="0.4">
      <c r="F116" s="13" t="s">
        <v>87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32" ht="18.600000000000001" thickTop="1" x14ac:dyDescent="0.3">
      <c r="F117" s="247" t="s">
        <v>4</v>
      </c>
      <c r="G117" s="248" t="s">
        <v>30</v>
      </c>
      <c r="H117" s="248"/>
      <c r="I117" s="248"/>
      <c r="J117" s="248"/>
      <c r="K117" s="248"/>
      <c r="L117" s="248"/>
      <c r="M117" s="248"/>
      <c r="N117" s="248"/>
      <c r="O117" s="249"/>
      <c r="P117" s="250" t="s">
        <v>6</v>
      </c>
      <c r="Q117" s="250"/>
      <c r="R117" s="249"/>
      <c r="S117" s="250" t="s">
        <v>7</v>
      </c>
      <c r="T117" s="250"/>
      <c r="U117" s="249"/>
      <c r="V117" s="106" t="s">
        <v>8</v>
      </c>
    </row>
    <row r="118" spans="1:32" x14ac:dyDescent="0.3">
      <c r="F118" s="107"/>
      <c r="G118" s="108"/>
      <c r="H118" s="109" t="s">
        <v>9</v>
      </c>
      <c r="I118" s="110"/>
      <c r="J118" s="109" t="s">
        <v>10</v>
      </c>
      <c r="K118" s="110"/>
      <c r="L118" s="109" t="s">
        <v>11</v>
      </c>
      <c r="M118" s="110"/>
      <c r="N118" s="108"/>
      <c r="O118" s="31"/>
      <c r="P118" s="111"/>
      <c r="Q118" s="111"/>
      <c r="R118" s="31"/>
      <c r="S118" s="111"/>
      <c r="T118" s="111"/>
      <c r="U118" s="31"/>
      <c r="V118" s="114"/>
    </row>
    <row r="119" spans="1:32" x14ac:dyDescent="0.3">
      <c r="A119" s="34"/>
      <c r="B119" s="35" t="s">
        <v>88</v>
      </c>
      <c r="F119" s="131" t="s">
        <v>89</v>
      </c>
      <c r="G119" s="116" t="str">
        <f>B120</f>
        <v>CD 68-2</v>
      </c>
      <c r="H119" s="117">
        <v>24</v>
      </c>
      <c r="I119" s="117">
        <v>26</v>
      </c>
      <c r="J119" s="117">
        <v>25</v>
      </c>
      <c r="K119" s="117">
        <v>15</v>
      </c>
      <c r="L119" s="117">
        <v>7</v>
      </c>
      <c r="M119" s="117">
        <v>15</v>
      </c>
      <c r="N119" s="152" t="str">
        <f>B124</f>
        <v>CD 90</v>
      </c>
      <c r="O119" s="28"/>
      <c r="P119" s="40">
        <f>IF(H119&gt;I119,1,0)+IF(J119&gt;K119,1,0)+IF(L119&gt;M119,1,0)</f>
        <v>1</v>
      </c>
      <c r="Q119" s="52">
        <f>IF(I119&gt;H119,1,0)+IF(K119&gt;J119,1,0)+IF(M119&gt;L119,1,0)</f>
        <v>2</v>
      </c>
      <c r="R119" s="42"/>
      <c r="S119" s="40">
        <f>H119+J119+L119</f>
        <v>56</v>
      </c>
      <c r="T119" s="57">
        <f>I119+K119+M119</f>
        <v>56</v>
      </c>
      <c r="U119" s="31"/>
      <c r="V119" s="120" t="str">
        <f>B122</f>
        <v>YUTZ 1</v>
      </c>
      <c r="Z119" s="45" t="s">
        <v>15</v>
      </c>
      <c r="AA119" s="45" t="s">
        <v>16</v>
      </c>
      <c r="AB119" s="45" t="s">
        <v>17</v>
      </c>
      <c r="AC119" s="45" t="s">
        <v>18</v>
      </c>
      <c r="AD119" s="45" t="s">
        <v>19</v>
      </c>
      <c r="AE119" s="45" t="s">
        <v>20</v>
      </c>
      <c r="AF119" s="45" t="s">
        <v>21</v>
      </c>
    </row>
    <row r="120" spans="1:32" x14ac:dyDescent="0.3">
      <c r="A120" s="34">
        <v>1</v>
      </c>
      <c r="B120" s="40" t="str">
        <f>IF('[1]classement poule'!B81="","1ER 4EME",'[1]classement poule'!B81)</f>
        <v>CD 68-2</v>
      </c>
      <c r="F120" s="131" t="s">
        <v>67</v>
      </c>
      <c r="G120" s="116" t="str">
        <f>B120</f>
        <v>CD 68-2</v>
      </c>
      <c r="H120" s="117">
        <v>23</v>
      </c>
      <c r="I120" s="117">
        <v>25</v>
      </c>
      <c r="J120" s="117">
        <v>16</v>
      </c>
      <c r="K120" s="117">
        <v>25</v>
      </c>
      <c r="L120" s="117"/>
      <c r="M120" s="117"/>
      <c r="N120" s="25" t="str">
        <f>B123</f>
        <v>CD 68-1</v>
      </c>
      <c r="O120" s="28"/>
      <c r="P120" s="40">
        <f>IF(H120&gt;I120,1,0)+IF(J120&gt;K120,1,0)+IF(L120&gt;M120,1,0)</f>
        <v>0</v>
      </c>
      <c r="Q120" s="134">
        <f>IF(I120&gt;H120,1,0)+IF(K120&gt;J120,1,0)+IF(M120&gt;L120,1,0)</f>
        <v>2</v>
      </c>
      <c r="R120" s="42"/>
      <c r="S120" s="40">
        <f t="shared" ref="S120:T120" si="35">H120+J120+L120</f>
        <v>39</v>
      </c>
      <c r="T120" s="251">
        <f t="shared" si="35"/>
        <v>50</v>
      </c>
      <c r="U120" s="31"/>
      <c r="V120" s="120" t="str">
        <f>B124</f>
        <v>CD 90</v>
      </c>
      <c r="Y120" s="40" t="str">
        <f>B120</f>
        <v>CD 68-2</v>
      </c>
      <c r="Z120">
        <f>IF(P119&gt;Q119,2,1)+IF(P120&gt;Q120,2,1)+IF(P121&gt;Q121,2,1)+IF(P128&gt;Q128,2,1)</f>
        <v>4</v>
      </c>
      <c r="AA120">
        <f>+P119+P120+P121+P128</f>
        <v>1</v>
      </c>
      <c r="AB120">
        <f>+Q119+Q120+Q121+Q128</f>
        <v>4</v>
      </c>
      <c r="AC120" s="51">
        <f>IF(AB120=0,"MAX",AA120/AB120)</f>
        <v>0.25</v>
      </c>
      <c r="AD120">
        <f>+S119+S120+S121+S128</f>
        <v>95</v>
      </c>
      <c r="AE120">
        <f>+T119+T120+T121+T128</f>
        <v>106</v>
      </c>
      <c r="AF120" s="51">
        <f>IF(AE120=0,"MAX",AD120/AE120)</f>
        <v>0.89622641509433965</v>
      </c>
    </row>
    <row r="121" spans="1:32" x14ac:dyDescent="0.3">
      <c r="A121" s="34">
        <v>2</v>
      </c>
      <c r="B121" s="41" t="str">
        <f>IF('[1]classement poule'!B49="","3EME A",'[1]classement poule'!B49)</f>
        <v>CD 71-1</v>
      </c>
      <c r="F121" s="115" t="s">
        <v>74</v>
      </c>
      <c r="G121" s="116" t="str">
        <f>B120</f>
        <v>CD 68-2</v>
      </c>
      <c r="H121" s="117"/>
      <c r="I121" s="117"/>
      <c r="J121" s="117"/>
      <c r="K121" s="117"/>
      <c r="L121" s="117"/>
      <c r="M121" s="117"/>
      <c r="N121" s="118" t="str">
        <f>B122</f>
        <v>YUTZ 1</v>
      </c>
      <c r="O121" s="28"/>
      <c r="P121" s="40">
        <f>IF(H121&gt;I121,1,0)+IF(J121&gt;K121,1,0)+IF(L121&gt;M121,1,0)</f>
        <v>0</v>
      </c>
      <c r="Q121" s="56">
        <f>IF(I121&gt;H121,1,0)+IF(K121&gt;J121,1,0)+IF(M121&gt;L121,1,0)</f>
        <v>0</v>
      </c>
      <c r="R121" s="42"/>
      <c r="S121" s="40">
        <f>H121+J121+L121</f>
        <v>0</v>
      </c>
      <c r="T121" s="61">
        <f>I121+K121+M121</f>
        <v>0</v>
      </c>
      <c r="U121" s="31"/>
      <c r="V121" s="120" t="str">
        <f>B121</f>
        <v>CD 71-1</v>
      </c>
      <c r="Y121" s="41" t="str">
        <f>B121</f>
        <v>CD 71-1</v>
      </c>
      <c r="Z121">
        <f>IF(P123&gt;Q123,2,1)+IF(P124&gt;Q124,2,1)+IF(P132&gt;Q132,2,1)+IF(Q128&gt;P128,2,1)</f>
        <v>4</v>
      </c>
      <c r="AA121">
        <f>+P123+P124+Q128+P132</f>
        <v>1</v>
      </c>
      <c r="AB121">
        <f>+Q123+Q124+P128+Q132</f>
        <v>4</v>
      </c>
      <c r="AC121" s="51">
        <f t="shared" ref="AC121:AC124" si="36">IF(AB121=0,"MAX",AA121/AB121)</f>
        <v>0.25</v>
      </c>
      <c r="AD121">
        <f>+S123+S124+T128+S132</f>
        <v>80</v>
      </c>
      <c r="AE121">
        <f>+T123+T124+S128+T132</f>
        <v>114</v>
      </c>
      <c r="AF121" s="51">
        <f t="shared" ref="AF121:AF124" si="37">IF(AE121=0,"MAX",AD121/AE121)</f>
        <v>0.70175438596491224</v>
      </c>
    </row>
    <row r="122" spans="1:32" ht="18" x14ac:dyDescent="0.3">
      <c r="A122" s="34">
        <v>3</v>
      </c>
      <c r="B122" s="58" t="str">
        <f>IF('[1]classement poule'!B57="","3EME B",'[1]classement poule'!B57)</f>
        <v>YUTZ 1</v>
      </c>
      <c r="F122" s="131"/>
      <c r="G122" s="145" t="s">
        <v>5</v>
      </c>
      <c r="H122" s="132"/>
      <c r="I122" s="132"/>
      <c r="J122" s="132"/>
      <c r="K122" s="132"/>
      <c r="L122" s="132"/>
      <c r="M122" s="132"/>
      <c r="N122" s="86"/>
      <c r="O122" s="28"/>
      <c r="P122" s="47"/>
      <c r="Q122" s="47"/>
      <c r="R122" s="42"/>
      <c r="S122" s="47"/>
      <c r="T122" s="48"/>
      <c r="U122" s="31"/>
      <c r="V122" s="120"/>
      <c r="Y122" s="58" t="str">
        <f>B122</f>
        <v>YUTZ 1</v>
      </c>
      <c r="Z122">
        <f>IF(P129&gt;Q129,2,1)+IF(Q124&gt;P124,2,1)+IF(Q121&gt;P121,2,1)+IF(P131&gt;Q131,2,1)</f>
        <v>5</v>
      </c>
      <c r="AA122">
        <f>+Q124+Q121+P129+P131</f>
        <v>2</v>
      </c>
      <c r="AB122">
        <f>+P124+P121+Q129+Q131</f>
        <v>0</v>
      </c>
      <c r="AC122" s="51" t="str">
        <f t="shared" si="36"/>
        <v>MAX</v>
      </c>
      <c r="AD122">
        <f>+T124+T121+S129+S131</f>
        <v>50</v>
      </c>
      <c r="AE122">
        <f>+S124+S121+T129+T131</f>
        <v>29</v>
      </c>
      <c r="AF122" s="51">
        <f t="shared" si="37"/>
        <v>1.7241379310344827</v>
      </c>
    </row>
    <row r="123" spans="1:32" x14ac:dyDescent="0.3">
      <c r="A123" s="34">
        <v>4</v>
      </c>
      <c r="B123" s="134" t="str">
        <f>IF('[1]classement poule'!B65="","3EME C",'[1]classement poule'!B65)</f>
        <v>CD 68-1</v>
      </c>
      <c r="F123" s="131" t="s">
        <v>89</v>
      </c>
      <c r="G123" s="135" t="str">
        <f>B121</f>
        <v>CD 71-1</v>
      </c>
      <c r="H123" s="123">
        <v>17</v>
      </c>
      <c r="I123" s="123">
        <v>25</v>
      </c>
      <c r="J123" s="123">
        <v>26</v>
      </c>
      <c r="K123" s="123">
        <v>24</v>
      </c>
      <c r="L123" s="123">
        <v>8</v>
      </c>
      <c r="M123" s="123">
        <v>15</v>
      </c>
      <c r="N123" s="252" t="str">
        <f>B123</f>
        <v>CD 68-1</v>
      </c>
      <c r="O123" s="28"/>
      <c r="P123" s="41">
        <f>IF(H123&gt;I123,1,0)+IF(J123&gt;K123,1,0)+IF(L123&gt;M123,1,0)</f>
        <v>1</v>
      </c>
      <c r="Q123" s="134">
        <f>IF(I123&gt;H123,1,0)+IF(K123&gt;J123,1,0)+IF(M123&gt;L123,1,0)</f>
        <v>2</v>
      </c>
      <c r="R123" s="42"/>
      <c r="S123" s="41">
        <f t="shared" ref="S123:T125" si="38">H123+J123+L123</f>
        <v>51</v>
      </c>
      <c r="T123" s="251">
        <f t="shared" si="38"/>
        <v>64</v>
      </c>
      <c r="U123" s="31"/>
      <c r="V123" s="120" t="str">
        <f>V119</f>
        <v>YUTZ 1</v>
      </c>
      <c r="Y123" s="134" t="str">
        <f>B123</f>
        <v>CD 68-1</v>
      </c>
      <c r="Z123">
        <f>IF(Q123&gt;P123,2,1)+IF(Q120&gt;P120,2,1)+IF(Q125&gt;P125,2,1)+IF(Q129&gt;P129,2,1)</f>
        <v>7</v>
      </c>
      <c r="AA123">
        <f>+Q120+Q123+Q129+Q125</f>
        <v>6</v>
      </c>
      <c r="AB123">
        <f>+P120+P123+P129+P125</f>
        <v>1</v>
      </c>
      <c r="AC123" s="51">
        <f t="shared" si="36"/>
        <v>6</v>
      </c>
      <c r="AD123">
        <f>+T120+T123+T129+T125</f>
        <v>165</v>
      </c>
      <c r="AE123">
        <f>+S123+S120+S129+S125</f>
        <v>128</v>
      </c>
      <c r="AF123" s="51">
        <f t="shared" si="37"/>
        <v>1.2890625</v>
      </c>
    </row>
    <row r="124" spans="1:32" x14ac:dyDescent="0.3">
      <c r="A124" s="141">
        <v>5</v>
      </c>
      <c r="B124" s="130" t="str">
        <f>IF('[1]classement poule'!B73="","3EME D",'[1]classement poule'!B73)</f>
        <v>CD 90</v>
      </c>
      <c r="F124" s="131" t="s">
        <v>67</v>
      </c>
      <c r="G124" s="138" t="str">
        <f>B121</f>
        <v>CD 71-1</v>
      </c>
      <c r="H124" s="117">
        <v>11</v>
      </c>
      <c r="I124" s="117">
        <v>25</v>
      </c>
      <c r="J124" s="117">
        <v>18</v>
      </c>
      <c r="K124" s="117">
        <v>25</v>
      </c>
      <c r="L124" s="117"/>
      <c r="M124" s="117"/>
      <c r="N124" s="118" t="str">
        <f>B122</f>
        <v>YUTZ 1</v>
      </c>
      <c r="O124" s="28"/>
      <c r="P124" s="41">
        <f>IF(H124&gt;I124,1,0)+IF(J124&gt;K124,1,0)+IF(L124&gt;M124,1,0)</f>
        <v>0</v>
      </c>
      <c r="Q124" s="56">
        <f>IF(I124&gt;H124,1,0)+IF(K124&gt;J124,1,0)+IF(M124&gt;L124,1,0)</f>
        <v>2</v>
      </c>
      <c r="R124" s="42"/>
      <c r="S124" s="41">
        <f t="shared" si="38"/>
        <v>29</v>
      </c>
      <c r="T124" s="61">
        <f t="shared" si="38"/>
        <v>50</v>
      </c>
      <c r="U124" s="31"/>
      <c r="V124" s="120" t="str">
        <f t="shared" ref="V124:V125" si="39">V120</f>
        <v>CD 90</v>
      </c>
      <c r="Y124" s="130" t="str">
        <f>B124</f>
        <v>CD 90</v>
      </c>
      <c r="Z124">
        <f>IF(Q119&gt;P119,2,1)+IF(P125&gt;Q125,2,1)+IF(Q132&gt;P132,2,1)+IF(Q131&gt;P131,2,1)</f>
        <v>5</v>
      </c>
      <c r="AA124">
        <f>+Q119+P125+Q131+Q132</f>
        <v>2</v>
      </c>
      <c r="AB124">
        <f>+P119+Q125+P131+P132</f>
        <v>3</v>
      </c>
      <c r="AC124" s="51">
        <f t="shared" si="36"/>
        <v>0.66666666666666663</v>
      </c>
      <c r="AD124">
        <f>+T119+S125+T131+T132</f>
        <v>94</v>
      </c>
      <c r="AE124">
        <f>+S119+T125+S131+S132</f>
        <v>107</v>
      </c>
      <c r="AF124" s="51">
        <f t="shared" si="37"/>
        <v>0.87850467289719625</v>
      </c>
    </row>
    <row r="125" spans="1:32" x14ac:dyDescent="0.3">
      <c r="B125" s="93"/>
      <c r="F125" s="151" t="s">
        <v>74</v>
      </c>
      <c r="G125" s="152" t="str">
        <f>B124</f>
        <v>CD 90</v>
      </c>
      <c r="H125" s="117">
        <v>24</v>
      </c>
      <c r="I125" s="117">
        <v>26</v>
      </c>
      <c r="J125" s="117">
        <v>14</v>
      </c>
      <c r="K125" s="117">
        <v>25</v>
      </c>
      <c r="L125" s="117"/>
      <c r="M125" s="117"/>
      <c r="N125" s="25" t="str">
        <f>B123</f>
        <v>CD 68-1</v>
      </c>
      <c r="O125" s="62"/>
      <c r="P125" s="52">
        <f>IF(H125&gt;I125,1,0)+IF(J125&gt;K125,1,0)+IF(L125&gt;M125,1,0)</f>
        <v>0</v>
      </c>
      <c r="Q125" s="134">
        <f>IF(I125&gt;H125,1,0)+IF(K125&gt;J125,1,0)+IF(M125&gt;L125,1,0)</f>
        <v>2</v>
      </c>
      <c r="R125" s="42"/>
      <c r="S125" s="52">
        <f t="shared" si="38"/>
        <v>38</v>
      </c>
      <c r="T125" s="251">
        <f t="shared" si="38"/>
        <v>51</v>
      </c>
      <c r="U125" s="31"/>
      <c r="V125" s="120" t="str">
        <f t="shared" si="39"/>
        <v>CD 71-1</v>
      </c>
    </row>
    <row r="126" spans="1:32" ht="15" thickBot="1" x14ac:dyDescent="0.35">
      <c r="B126" s="93"/>
      <c r="F126" s="99" t="s">
        <v>26</v>
      </c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253"/>
      <c r="U126" s="31"/>
      <c r="V126" s="120"/>
    </row>
    <row r="127" spans="1:32" ht="18" x14ac:dyDescent="0.3">
      <c r="B127" s="93"/>
      <c r="F127" s="104"/>
      <c r="G127" s="102" t="s">
        <v>49</v>
      </c>
      <c r="H127" s="103"/>
      <c r="I127" s="103"/>
      <c r="J127" s="103"/>
      <c r="K127" s="103"/>
      <c r="L127" s="103"/>
      <c r="M127" s="103"/>
      <c r="N127" s="15"/>
      <c r="O127" s="28"/>
      <c r="P127" s="47"/>
      <c r="Q127" s="47"/>
      <c r="R127" s="42"/>
      <c r="S127" s="47"/>
      <c r="T127" s="48"/>
      <c r="U127" s="31"/>
      <c r="V127" s="120"/>
    </row>
    <row r="128" spans="1:32" x14ac:dyDescent="0.3">
      <c r="B128" s="93"/>
      <c r="F128" s="146" t="s">
        <v>28</v>
      </c>
      <c r="G128" s="116" t="str">
        <f>B120</f>
        <v>CD 68-2</v>
      </c>
      <c r="H128" s="117"/>
      <c r="I128" s="117"/>
      <c r="J128" s="117"/>
      <c r="K128" s="117"/>
      <c r="L128" s="117"/>
      <c r="M128" s="117"/>
      <c r="N128" s="147" t="str">
        <f>B121</f>
        <v>CD 71-1</v>
      </c>
      <c r="O128" s="28"/>
      <c r="P128" s="40">
        <f>IF(H128&gt;I128,1,0)+IF(J128&gt;K128,1,0)+IF(L128&gt;M128,1,0)</f>
        <v>0</v>
      </c>
      <c r="Q128" s="41">
        <f>IF(I128&gt;H128,1,0)+IF(K128&gt;J128,1,0)+IF(M128&gt;L128,1,0)</f>
        <v>0</v>
      </c>
      <c r="R128" s="42"/>
      <c r="S128" s="40">
        <f>H128+J128+L128</f>
        <v>0</v>
      </c>
      <c r="T128" s="43">
        <f>I128+K128+M128</f>
        <v>0</v>
      </c>
      <c r="U128" s="31"/>
      <c r="V128" s="120" t="str">
        <f>B123</f>
        <v>CD 68-1</v>
      </c>
    </row>
    <row r="129" spans="1:32" x14ac:dyDescent="0.3">
      <c r="B129" s="93"/>
      <c r="F129" s="131" t="s">
        <v>90</v>
      </c>
      <c r="G129" s="118" t="str">
        <f>B122</f>
        <v>YUTZ 1</v>
      </c>
      <c r="H129" s="117"/>
      <c r="I129" s="117"/>
      <c r="J129" s="117"/>
      <c r="K129" s="117"/>
      <c r="L129" s="117"/>
      <c r="M129" s="117"/>
      <c r="N129" s="25" t="str">
        <f>B123</f>
        <v>CD 68-1</v>
      </c>
      <c r="O129" s="63"/>
      <c r="P129" s="56">
        <f>IF(H129&gt;I129,1,0)+IF(J129&gt;K129,1,0)+IF(L129&gt;M129,1,0)</f>
        <v>0</v>
      </c>
      <c r="Q129" s="134">
        <f>IF(I129&gt;H129,1,0)+IF(K129&gt;J129,1,0)+IF(M129&gt;L129,1,0)</f>
        <v>0</v>
      </c>
      <c r="R129" s="42"/>
      <c r="S129" s="56">
        <f t="shared" ref="S129:T129" si="40">H129+J129+L129</f>
        <v>0</v>
      </c>
      <c r="T129" s="251">
        <f t="shared" si="40"/>
        <v>0</v>
      </c>
      <c r="U129" s="31"/>
      <c r="V129" s="120" t="str">
        <f>B120</f>
        <v>CD 68-2</v>
      </c>
    </row>
    <row r="130" spans="1:32" ht="15.75" customHeight="1" x14ac:dyDescent="0.3">
      <c r="B130" s="93"/>
      <c r="F130" s="131"/>
      <c r="G130" s="254" t="s">
        <v>42</v>
      </c>
      <c r="H130" s="255"/>
      <c r="I130" s="255"/>
      <c r="J130" s="255"/>
      <c r="K130" s="255"/>
      <c r="L130" s="255"/>
      <c r="M130" s="255"/>
      <c r="N130" s="221"/>
      <c r="O130" s="28"/>
      <c r="P130" s="47"/>
      <c r="Q130" s="47"/>
      <c r="R130" s="42"/>
      <c r="S130" s="47"/>
      <c r="T130" s="48"/>
      <c r="U130" s="31"/>
      <c r="V130" s="120"/>
    </row>
    <row r="131" spans="1:32" ht="15.75" customHeight="1" x14ac:dyDescent="0.3">
      <c r="B131" s="93"/>
      <c r="F131" s="121" t="s">
        <v>28</v>
      </c>
      <c r="G131" s="122" t="str">
        <f>B122</f>
        <v>YUTZ 1</v>
      </c>
      <c r="H131" s="123"/>
      <c r="I131" s="123"/>
      <c r="J131" s="123"/>
      <c r="K131" s="123"/>
      <c r="L131" s="123"/>
      <c r="M131" s="123"/>
      <c r="N131" s="124" t="str">
        <f>B124</f>
        <v>CD 90</v>
      </c>
      <c r="O131" s="125"/>
      <c r="P131" s="83">
        <f>IF(H131&gt;I131,1,0)+IF(J131&gt;K131,1,0)+IF(L131&gt;M131,1,0)</f>
        <v>0</v>
      </c>
      <c r="Q131" s="126">
        <f>IF(I131&gt;H131,1,0)+IF(K131&gt;J131,1,0)+IF(M131&gt;L131,1,0)</f>
        <v>0</v>
      </c>
      <c r="R131" s="63"/>
      <c r="S131" s="83">
        <f>H131+J131+L131</f>
        <v>0</v>
      </c>
      <c r="T131" s="256">
        <f>I131+K131+M131</f>
        <v>0</v>
      </c>
      <c r="U131" s="87"/>
      <c r="V131" s="129" t="str">
        <f>V128</f>
        <v>CD 68-1</v>
      </c>
    </row>
    <row r="132" spans="1:32" ht="15" thickBot="1" x14ac:dyDescent="0.35">
      <c r="B132" s="93"/>
      <c r="F132" s="257" t="s">
        <v>90</v>
      </c>
      <c r="G132" s="258" t="str">
        <f>B121</f>
        <v>CD 71-1</v>
      </c>
      <c r="H132" s="259"/>
      <c r="I132" s="259"/>
      <c r="J132" s="259"/>
      <c r="K132" s="259"/>
      <c r="L132" s="259"/>
      <c r="M132" s="259"/>
      <c r="N132" s="260" t="str">
        <f>B124</f>
        <v>CD 90</v>
      </c>
      <c r="O132" s="261"/>
      <c r="P132" s="262">
        <f>IF(H132&gt;I132,1,0)+IF(J132&gt;K132,1,0)+IF(L132&gt;M132,1,0)</f>
        <v>0</v>
      </c>
      <c r="Q132" s="263">
        <f>IF(I132&gt;H132,1,0)+IF(K132&gt;J132,1,0)+IF(M132&gt;L132,1,0)</f>
        <v>0</v>
      </c>
      <c r="R132" s="264"/>
      <c r="S132" s="262">
        <f t="shared" ref="S132:T132" si="41">H132+J132+L132</f>
        <v>0</v>
      </c>
      <c r="T132" s="265">
        <f t="shared" si="41"/>
        <v>0</v>
      </c>
      <c r="U132" s="261"/>
      <c r="V132" s="266" t="str">
        <f>V129</f>
        <v>CD 68-2</v>
      </c>
    </row>
    <row r="133" spans="1:32" ht="15" thickTop="1" x14ac:dyDescent="0.3">
      <c r="B133" s="163"/>
    </row>
    <row r="134" spans="1:32" ht="18.600000000000001" thickBot="1" x14ac:dyDescent="0.4">
      <c r="F134" s="13" t="s">
        <v>91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Z134" s="45" t="s">
        <v>15</v>
      </c>
      <c r="AA134" s="45" t="s">
        <v>16</v>
      </c>
      <c r="AB134" s="45" t="s">
        <v>17</v>
      </c>
      <c r="AC134" s="45" t="s">
        <v>18</v>
      </c>
      <c r="AD134" s="45" t="s">
        <v>19</v>
      </c>
      <c r="AE134" s="45" t="s">
        <v>20</v>
      </c>
      <c r="AF134" s="45" t="s">
        <v>21</v>
      </c>
    </row>
    <row r="135" spans="1:32" ht="18" x14ac:dyDescent="0.3">
      <c r="F135" s="169" t="s">
        <v>4</v>
      </c>
      <c r="G135" s="16" t="s">
        <v>45</v>
      </c>
      <c r="H135" s="16"/>
      <c r="I135" s="16"/>
      <c r="J135" s="16"/>
      <c r="K135" s="16"/>
      <c r="L135" s="16"/>
      <c r="M135" s="16"/>
      <c r="N135" s="16"/>
      <c r="O135" s="20"/>
      <c r="P135" s="95" t="s">
        <v>6</v>
      </c>
      <c r="Q135" s="95"/>
      <c r="R135" s="20"/>
      <c r="S135" s="95" t="s">
        <v>7</v>
      </c>
      <c r="T135" s="95"/>
      <c r="U135" s="267"/>
      <c r="V135" s="268" t="s">
        <v>8</v>
      </c>
      <c r="Y135" s="40" t="str">
        <f>B138</f>
        <v>AUBAGNE</v>
      </c>
      <c r="Z135">
        <f>IF(P144&gt;Q144,2,1)+IF(P139&gt;Q139,2,1)+IF(P137&gt;Q137,2,1)</f>
        <v>4</v>
      </c>
      <c r="AA135">
        <f>P144+P139+P137</f>
        <v>3</v>
      </c>
      <c r="AB135">
        <f>Q144+Q139+Q137</f>
        <v>2</v>
      </c>
      <c r="AC135" s="51">
        <f>IF(AB135=0,"MAX",AA135/AB135)</f>
        <v>1.5</v>
      </c>
      <c r="AD135">
        <f>S144+S139+S137</f>
        <v>109</v>
      </c>
      <c r="AE135">
        <f>T144+T139+T137</f>
        <v>95</v>
      </c>
      <c r="AF135" s="51">
        <f>IF(AE135=0,"MAX",AD135/AE135)</f>
        <v>1.1473684210526316</v>
      </c>
    </row>
    <row r="136" spans="1:32" x14ac:dyDescent="0.3">
      <c r="F136" s="269"/>
      <c r="G136" s="25"/>
      <c r="H136" s="270" t="s">
        <v>9</v>
      </c>
      <c r="I136" s="271"/>
      <c r="J136" s="270" t="s">
        <v>10</v>
      </c>
      <c r="K136" s="271"/>
      <c r="L136" s="270" t="s">
        <v>11</v>
      </c>
      <c r="M136" s="271"/>
      <c r="N136" s="25"/>
      <c r="O136" s="31"/>
      <c r="P136" s="97"/>
      <c r="Q136" s="97"/>
      <c r="R136" s="31"/>
      <c r="S136" s="97"/>
      <c r="T136" s="97"/>
      <c r="U136" s="272"/>
      <c r="V136" s="273"/>
      <c r="Y136" s="41" t="str">
        <f>B141</f>
        <v>YUTZ 2</v>
      </c>
      <c r="Z136">
        <f>IF(Q144&gt;P144,2,1)+IF(P140&gt;Q140,2,1)+IF(P138&gt;Q138,2,1)</f>
        <v>4</v>
      </c>
      <c r="AA136">
        <f>Q144+P140+P138</f>
        <v>2</v>
      </c>
      <c r="AB136">
        <f>P144+Q140+Q138</f>
        <v>2</v>
      </c>
      <c r="AC136" s="51">
        <f>IF(AB136=0,"MAX",AA136/AB136)</f>
        <v>1</v>
      </c>
      <c r="AD136">
        <f>T144+S140+S138</f>
        <v>86</v>
      </c>
      <c r="AE136">
        <f>S144+T140+T138</f>
        <v>80</v>
      </c>
      <c r="AF136" s="51">
        <f>IF(AE136=0,"MAX",AD136/AE136)</f>
        <v>1.075</v>
      </c>
    </row>
    <row r="137" spans="1:32" ht="15.75" customHeight="1" x14ac:dyDescent="0.3">
      <c r="A137" s="76"/>
      <c r="B137" s="35" t="s">
        <v>92</v>
      </c>
      <c r="F137" s="46" t="s">
        <v>89</v>
      </c>
      <c r="G137" s="37" t="str">
        <f>B138</f>
        <v>AUBAGNE</v>
      </c>
      <c r="H137" s="38">
        <v>25</v>
      </c>
      <c r="I137" s="38">
        <v>22</v>
      </c>
      <c r="J137" s="38">
        <v>22</v>
      </c>
      <c r="K137" s="38">
        <v>25</v>
      </c>
      <c r="L137" s="38">
        <v>12</v>
      </c>
      <c r="M137" s="38">
        <v>15</v>
      </c>
      <c r="N137" s="55" t="str">
        <f>B139</f>
        <v>LA LOUVIERE</v>
      </c>
      <c r="O137" s="274"/>
      <c r="P137" s="40">
        <f>IF(H137&gt;I137,1,0)+IF(J137&gt;K137,1,0)+IF(L137&gt;M137,1,0)</f>
        <v>1</v>
      </c>
      <c r="Q137" s="52">
        <f>IF(I137&gt;H137,1,0)+IF(K137&gt;J137,1,0)+IF(M137&gt;L137,1,0)</f>
        <v>2</v>
      </c>
      <c r="R137" s="42"/>
      <c r="S137" s="40">
        <f>H137+J137+L137</f>
        <v>59</v>
      </c>
      <c r="T137" s="52">
        <f>I137+K137+M137</f>
        <v>62</v>
      </c>
      <c r="U137" s="272"/>
      <c r="V137" s="44" t="str">
        <f>B141</f>
        <v>YUTZ 2</v>
      </c>
      <c r="Y137" s="58" t="str">
        <f>B140</f>
        <v>CD 71-2</v>
      </c>
      <c r="Z137">
        <f>IF(P142&gt;Q142,2,1)+IF(Q139&gt;P139,2,1)+IF(Q138&gt;P138,2,1)</f>
        <v>3</v>
      </c>
      <c r="AA137">
        <f>P142+Q139+Q138</f>
        <v>0</v>
      </c>
      <c r="AB137">
        <f>Q142+P139+P138</f>
        <v>4</v>
      </c>
      <c r="AC137" s="51">
        <f>IF(AB137=0,"MAX",AA137/AB137)</f>
        <v>0</v>
      </c>
      <c r="AD137">
        <f>S142+T139+T138</f>
        <v>63</v>
      </c>
      <c r="AE137">
        <f>T142+S139+S138</f>
        <v>100</v>
      </c>
      <c r="AF137" s="51">
        <f>IF(AE137=0,"MAX",AD137/AE137)</f>
        <v>0.63</v>
      </c>
    </row>
    <row r="138" spans="1:32" ht="15.75" customHeight="1" thickBot="1" x14ac:dyDescent="0.35">
      <c r="A138" s="34">
        <v>1</v>
      </c>
      <c r="B138" s="37" t="str">
        <f>IF('[1]classement poule'!B82="","2EME 4EME",'[1]classement poule'!B82)</f>
        <v>AUBAGNE</v>
      </c>
      <c r="F138" s="36" t="s">
        <v>67</v>
      </c>
      <c r="G138" s="79" t="str">
        <f>B141</f>
        <v>YUTZ 2</v>
      </c>
      <c r="H138" s="78">
        <v>25</v>
      </c>
      <c r="I138" s="78">
        <v>9</v>
      </c>
      <c r="J138" s="78">
        <v>25</v>
      </c>
      <c r="K138" s="78">
        <v>21</v>
      </c>
      <c r="L138" s="78"/>
      <c r="M138" s="78"/>
      <c r="N138" s="81" t="str">
        <f>B140</f>
        <v>CD 71-2</v>
      </c>
      <c r="O138" s="275"/>
      <c r="P138" s="136">
        <f t="shared" ref="P138" si="42">IF(H138&gt;I138,1,0)+IF(J138&gt;K138,1,0)+IF(L138&gt;M138,1,0)</f>
        <v>2</v>
      </c>
      <c r="Q138" s="83">
        <f t="shared" ref="Q138" si="43">IF(I138&gt;H138,1,0)+IF(K138&gt;J138,1,0)+IF(M138&gt;L138,1,0)</f>
        <v>0</v>
      </c>
      <c r="R138" s="63"/>
      <c r="S138" s="136">
        <f t="shared" ref="S138:T138" si="44">H138+J138+L138</f>
        <v>50</v>
      </c>
      <c r="T138" s="83">
        <f t="shared" si="44"/>
        <v>30</v>
      </c>
      <c r="U138" s="276"/>
      <c r="V138" s="44" t="str">
        <f>B138</f>
        <v>AUBAGNE</v>
      </c>
      <c r="Y138" s="52" t="str">
        <f>B139</f>
        <v>LA LOUVIERE</v>
      </c>
      <c r="Z138">
        <f>IF(Q142&gt;P142,2,1)+IF(Q140&gt;P140,2,1)+IF(Q137&gt;P137,2,1)</f>
        <v>5</v>
      </c>
      <c r="AA138">
        <f>Q142+Q140+Q137</f>
        <v>4</v>
      </c>
      <c r="AB138">
        <f>P142+P140+P137</f>
        <v>1</v>
      </c>
      <c r="AC138" s="51">
        <f>IF(AB138=0,"MAX",AA138/AB138)</f>
        <v>4</v>
      </c>
      <c r="AD138">
        <f>T142+T140+T137</f>
        <v>112</v>
      </c>
      <c r="AE138">
        <f>S142+S140+S137</f>
        <v>95</v>
      </c>
      <c r="AF138" s="51">
        <f>IF(AE138=0,"MAX",AD138/AE138)</f>
        <v>1.1789473684210525</v>
      </c>
    </row>
    <row r="139" spans="1:32" ht="15.75" customHeight="1" thickTop="1" x14ac:dyDescent="0.3">
      <c r="A139" s="34">
        <v>2</v>
      </c>
      <c r="B139" s="55" t="str">
        <f>IF('[1]classement poule'!B75="","5EME D",'[1]classement poule'!B75)</f>
        <v>LA LOUVIERE</v>
      </c>
      <c r="F139" s="46" t="s">
        <v>93</v>
      </c>
      <c r="G139" s="37" t="str">
        <f>B138</f>
        <v>AUBAGNE</v>
      </c>
      <c r="H139" s="38">
        <v>25</v>
      </c>
      <c r="I139" s="38">
        <v>17</v>
      </c>
      <c r="J139" s="38">
        <v>25</v>
      </c>
      <c r="K139" s="38">
        <v>16</v>
      </c>
      <c r="L139" s="38"/>
      <c r="M139" s="38"/>
      <c r="N139" s="54" t="str">
        <f>B140</f>
        <v>CD 71-2</v>
      </c>
      <c r="O139" s="31"/>
      <c r="P139" s="40">
        <f>IF(H139&gt;I139,1,0)+IF(J139&gt;K139,1,0)+IF(L139&gt;M139,1,0)</f>
        <v>2</v>
      </c>
      <c r="Q139" s="56">
        <f>IF(I139&gt;H139,1,0)+IF(K139&gt;J139,1,0)+IF(M139&gt;L139,1,0)</f>
        <v>0</v>
      </c>
      <c r="R139" s="42"/>
      <c r="S139" s="40">
        <f>H139+J139+L139</f>
        <v>50</v>
      </c>
      <c r="T139" s="56">
        <f>I139+K139+M139</f>
        <v>33</v>
      </c>
      <c r="U139" s="272"/>
      <c r="V139" s="277" t="str">
        <f>B139</f>
        <v>LA LOUVIERE</v>
      </c>
      <c r="AA139">
        <f>SUM(AA135:AA138)</f>
        <v>9</v>
      </c>
      <c r="AB139">
        <f>SUM(AB135:AB138)</f>
        <v>9</v>
      </c>
      <c r="AD139">
        <f>SUM(AD135:AD138)</f>
        <v>370</v>
      </c>
      <c r="AE139">
        <f>SUM(AE135:AE138)</f>
        <v>370</v>
      </c>
    </row>
    <row r="140" spans="1:32" ht="15.75" customHeight="1" x14ac:dyDescent="0.3">
      <c r="A140" s="34">
        <v>3</v>
      </c>
      <c r="B140" s="216" t="str">
        <f>IF('[1]classement poule'!B84="","4EME 4EME",'[1]classement poule'!B84)</f>
        <v>CD 71-2</v>
      </c>
      <c r="F140" s="46" t="s">
        <v>74</v>
      </c>
      <c r="G140" s="39" t="str">
        <f>B141</f>
        <v>YUTZ 2</v>
      </c>
      <c r="H140" s="38">
        <v>17</v>
      </c>
      <c r="I140" s="38">
        <v>25</v>
      </c>
      <c r="J140" s="38">
        <v>19</v>
      </c>
      <c r="K140" s="38">
        <v>25</v>
      </c>
      <c r="L140" s="38"/>
      <c r="M140" s="38"/>
      <c r="N140" s="55" t="str">
        <f>B139</f>
        <v>LA LOUVIERE</v>
      </c>
      <c r="O140" s="31"/>
      <c r="P140" s="41">
        <f>IF(H140&gt;I140,1,0)+IF(J140&gt;K140,1,0)+IF(L140&gt;M140,1,0)</f>
        <v>0</v>
      </c>
      <c r="Q140" s="52">
        <f>IF(I140&gt;H140,1,0)+IF(K140&gt;J140,1,0)+IF(M140&gt;L140,1,0)</f>
        <v>2</v>
      </c>
      <c r="R140" s="42"/>
      <c r="S140" s="41">
        <f>H140+J140+L140</f>
        <v>36</v>
      </c>
      <c r="T140" s="52">
        <f>I140+K140+M140</f>
        <v>50</v>
      </c>
      <c r="U140" s="272"/>
      <c r="V140" s="44" t="str">
        <f>B140</f>
        <v>CD 71-2</v>
      </c>
    </row>
    <row r="141" spans="1:32" ht="15.75" customHeight="1" x14ac:dyDescent="0.3">
      <c r="A141" s="34">
        <v>4</v>
      </c>
      <c r="B141" s="39" t="str">
        <f>IF('[1]classement poule'!B83="","3EME 4EME",'[1]classement poule'!B83)</f>
        <v>YUTZ 2</v>
      </c>
      <c r="F141" s="46"/>
      <c r="G141" s="221" t="s">
        <v>5</v>
      </c>
      <c r="H141" s="222"/>
      <c r="I141" s="222"/>
      <c r="J141" s="222"/>
      <c r="K141" s="222"/>
      <c r="L141" s="222"/>
      <c r="M141" s="222"/>
      <c r="N141" s="222"/>
      <c r="O141" s="28"/>
      <c r="P141" s="47"/>
      <c r="Q141" s="47"/>
      <c r="R141" s="42"/>
      <c r="S141" s="47"/>
      <c r="T141" s="48"/>
      <c r="U141" s="272"/>
      <c r="V141" s="44"/>
    </row>
    <row r="142" spans="1:32" ht="15.75" customHeight="1" x14ac:dyDescent="0.3">
      <c r="F142" s="46" t="s">
        <v>28</v>
      </c>
      <c r="G142" s="54" t="str">
        <f>B140</f>
        <v>CD 71-2</v>
      </c>
      <c r="H142" s="38"/>
      <c r="I142" s="38"/>
      <c r="J142" s="38"/>
      <c r="K142" s="38"/>
      <c r="L142" s="38"/>
      <c r="M142" s="38"/>
      <c r="N142" s="55" t="str">
        <f>B139</f>
        <v>LA LOUVIERE</v>
      </c>
      <c r="O142" s="31"/>
      <c r="P142" s="56">
        <f>IF(H142&gt;I142,1,0)+IF(J142&gt;K142,1,0)+IF(L142&gt;M142,1,0)</f>
        <v>0</v>
      </c>
      <c r="Q142" s="52">
        <f>IF(I142&gt;H142,1,0)+IF(K142&gt;J142,1,0)+IF(M142&gt;L142,1,0)</f>
        <v>0</v>
      </c>
      <c r="R142" s="42"/>
      <c r="S142" s="56">
        <f>H142+J142+L142</f>
        <v>0</v>
      </c>
      <c r="T142" s="52">
        <f>I142+K142+M142</f>
        <v>0</v>
      </c>
      <c r="U142" s="272"/>
      <c r="V142" s="44" t="s">
        <v>14</v>
      </c>
    </row>
    <row r="143" spans="1:32" ht="15.75" customHeight="1" x14ac:dyDescent="0.3">
      <c r="F143" s="46"/>
      <c r="G143" s="221" t="s">
        <v>23</v>
      </c>
      <c r="H143" s="222"/>
      <c r="I143" s="222"/>
      <c r="J143" s="222"/>
      <c r="K143" s="222"/>
      <c r="L143" s="222"/>
      <c r="M143" s="222"/>
      <c r="N143" s="222"/>
      <c r="O143" s="28"/>
      <c r="P143" s="47"/>
      <c r="Q143" s="47"/>
      <c r="R143" s="42"/>
      <c r="S143" s="47"/>
      <c r="T143" s="48"/>
      <c r="U143" s="278"/>
      <c r="V143" s="279"/>
    </row>
    <row r="144" spans="1:32" ht="15" thickBot="1" x14ac:dyDescent="0.35">
      <c r="B144" s="163"/>
      <c r="F144" s="64" t="s">
        <v>28</v>
      </c>
      <c r="G144" s="280" t="str">
        <f>B138</f>
        <v>AUBAGNE</v>
      </c>
      <c r="H144" s="66"/>
      <c r="I144" s="66"/>
      <c r="J144" s="66"/>
      <c r="K144" s="66"/>
      <c r="L144" s="66"/>
      <c r="M144" s="66"/>
      <c r="N144" s="65" t="str">
        <f>B141</f>
        <v>YUTZ 2</v>
      </c>
      <c r="O144" s="281"/>
      <c r="P144" s="282">
        <f>IF(H144&gt;I144,1,0)+IF(J144&gt;K144,1,0)+IF(L144&gt;M144,1,0)</f>
        <v>0</v>
      </c>
      <c r="Q144" s="69">
        <f>IF(I144&gt;H144,1,0)+IF(K144&gt;J144,1,0)+IF(M144&gt;L144,1,0)</f>
        <v>0</v>
      </c>
      <c r="R144" s="71"/>
      <c r="S144" s="282">
        <f>H144+J144+L144</f>
        <v>0</v>
      </c>
      <c r="T144" s="69">
        <f>I144+K144+M144</f>
        <v>0</v>
      </c>
      <c r="U144" s="283"/>
      <c r="V144" s="73" t="s">
        <v>14</v>
      </c>
    </row>
    <row r="145" spans="2:20" x14ac:dyDescent="0.3">
      <c r="B145" s="163"/>
    </row>
    <row r="146" spans="2:20" x14ac:dyDescent="0.3">
      <c r="B146" s="163"/>
    </row>
    <row r="147" spans="2:20" ht="33.75" customHeight="1" x14ac:dyDescent="0.3">
      <c r="B147" s="163"/>
      <c r="F147" s="284" t="str">
        <f>F112</f>
        <v>TOURNOI BENJAMINS ENSISHEIM 2018</v>
      </c>
      <c r="G147" s="285"/>
      <c r="H147" s="285"/>
      <c r="I147" s="285"/>
      <c r="J147" s="285"/>
      <c r="K147" s="285"/>
      <c r="L147" s="285"/>
      <c r="M147" s="285"/>
      <c r="N147" s="285"/>
      <c r="O147" s="285"/>
      <c r="P147" s="285"/>
      <c r="Q147" s="285"/>
      <c r="R147" s="285"/>
      <c r="S147" s="285"/>
      <c r="T147" s="286"/>
    </row>
    <row r="148" spans="2:20" x14ac:dyDescent="0.3">
      <c r="B148" s="163"/>
    </row>
    <row r="149" spans="2:20" ht="25.8" x14ac:dyDescent="0.5">
      <c r="B149" s="163"/>
      <c r="G149" s="287"/>
      <c r="H149" s="288" t="s">
        <v>94</v>
      </c>
      <c r="I149" s="288"/>
      <c r="J149" s="288"/>
      <c r="K149" s="288"/>
      <c r="L149" s="288"/>
      <c r="M149" s="288"/>
    </row>
    <row r="150" spans="2:20" ht="18" x14ac:dyDescent="0.35">
      <c r="B150" s="163"/>
      <c r="G150" s="289">
        <v>1</v>
      </c>
      <c r="H150" s="290" t="str">
        <f>IF(P110+Q110=0,"",IF(P110&gt;Q110,G110,N110))</f>
        <v/>
      </c>
      <c r="I150" s="290"/>
      <c r="J150" s="290"/>
      <c r="K150" s="290"/>
      <c r="L150" s="290"/>
      <c r="M150" s="290"/>
    </row>
    <row r="151" spans="2:20" ht="18" x14ac:dyDescent="0.35">
      <c r="G151" s="291">
        <v>2</v>
      </c>
      <c r="H151" s="292" t="str">
        <f>IF(P110+Q110=0,"",IF(P110&lt;Q110,G110,N110))</f>
        <v/>
      </c>
      <c r="I151" s="292"/>
      <c r="J151" s="292"/>
      <c r="K151" s="292"/>
      <c r="L151" s="292"/>
      <c r="M151" s="292"/>
    </row>
    <row r="152" spans="2:20" ht="18" x14ac:dyDescent="0.35">
      <c r="G152" s="289">
        <v>3</v>
      </c>
      <c r="H152" s="290" t="str">
        <f>IF(P109+Q109=0,"",IF(P109&gt;Q109,G109,N109))</f>
        <v/>
      </c>
      <c r="I152" s="290"/>
      <c r="J152" s="290"/>
      <c r="K152" s="290"/>
      <c r="L152" s="290"/>
      <c r="M152" s="290"/>
    </row>
    <row r="153" spans="2:20" ht="18" x14ac:dyDescent="0.35">
      <c r="G153" s="291">
        <v>4</v>
      </c>
      <c r="H153" s="292" t="str">
        <f>IF(P109+Q109=0,"",IF(P109&gt;Q109,N109,G109))</f>
        <v/>
      </c>
      <c r="I153" s="292"/>
      <c r="J153" s="292"/>
      <c r="K153" s="292"/>
      <c r="L153" s="292"/>
      <c r="M153" s="292"/>
    </row>
    <row r="154" spans="2:20" ht="18" x14ac:dyDescent="0.35">
      <c r="G154" s="289">
        <v>5</v>
      </c>
      <c r="H154" s="290" t="str">
        <f>IF(P105+Q105=0,"",IF(P105&gt;Q105,G105,N105))</f>
        <v/>
      </c>
      <c r="I154" s="290"/>
      <c r="J154" s="290"/>
      <c r="K154" s="290"/>
      <c r="L154" s="290"/>
      <c r="M154" s="290"/>
    </row>
    <row r="155" spans="2:20" ht="18" x14ac:dyDescent="0.35">
      <c r="G155" s="291">
        <v>6</v>
      </c>
      <c r="H155" s="292" t="str">
        <f>IF(P105+Q105=0,"",IF(P105&gt;Q105,N105,G105))</f>
        <v/>
      </c>
      <c r="I155" s="292"/>
      <c r="J155" s="292"/>
      <c r="K155" s="292"/>
      <c r="L155" s="292"/>
      <c r="M155" s="292"/>
    </row>
    <row r="156" spans="2:20" ht="18" x14ac:dyDescent="0.35">
      <c r="G156" s="289">
        <v>7</v>
      </c>
      <c r="H156" s="293" t="str">
        <f>IF(P107+Q107=0,"",IF(P107&gt;Q107,G107,N107))</f>
        <v/>
      </c>
      <c r="I156" s="293"/>
      <c r="J156" s="293"/>
      <c r="K156" s="293"/>
      <c r="L156" s="293"/>
      <c r="M156" s="293"/>
    </row>
    <row r="157" spans="2:20" ht="18" x14ac:dyDescent="0.35">
      <c r="G157" s="291">
        <v>8</v>
      </c>
      <c r="H157" s="292" t="str">
        <f>IF(P107+Q107=0,"",IF(P107&lt;Q107,G107,N107))</f>
        <v/>
      </c>
      <c r="I157" s="292"/>
      <c r="J157" s="292"/>
      <c r="K157" s="292"/>
      <c r="L157" s="292"/>
      <c r="M157" s="292"/>
    </row>
    <row r="158" spans="2:20" ht="18" x14ac:dyDescent="0.35">
      <c r="G158" s="289">
        <v>9</v>
      </c>
      <c r="H158" s="290" t="str">
        <f>IF('[1]classement poule'!B109="","",'[1]classement poule'!B109)</f>
        <v/>
      </c>
      <c r="I158" s="290"/>
      <c r="J158" s="290"/>
      <c r="K158" s="290"/>
      <c r="L158" s="290"/>
      <c r="M158" s="290"/>
    </row>
    <row r="159" spans="2:20" ht="18" x14ac:dyDescent="0.35">
      <c r="G159" s="291">
        <v>10</v>
      </c>
      <c r="H159" s="292" t="str">
        <f>IF('[1]classement poule'!B110="","",'[1]classement poule'!B110)</f>
        <v/>
      </c>
      <c r="I159" s="292"/>
      <c r="J159" s="292"/>
      <c r="K159" s="292"/>
      <c r="L159" s="292"/>
      <c r="M159" s="292"/>
    </row>
    <row r="160" spans="2:20" ht="18" x14ac:dyDescent="0.35">
      <c r="G160" s="289">
        <v>11</v>
      </c>
      <c r="H160" s="290" t="str">
        <f>IF('[1]classement poule'!B111="","",'[1]classement poule'!B111)</f>
        <v/>
      </c>
      <c r="I160" s="290"/>
      <c r="J160" s="290"/>
      <c r="K160" s="290"/>
      <c r="L160" s="290"/>
      <c r="M160" s="290"/>
    </row>
    <row r="161" spans="7:13" ht="18" x14ac:dyDescent="0.35">
      <c r="G161" s="291">
        <v>12</v>
      </c>
      <c r="H161" s="292" t="str">
        <f>IF('[1]classement poule'!B112="","",'[1]classement poule'!B112)</f>
        <v/>
      </c>
      <c r="I161" s="292"/>
      <c r="J161" s="292"/>
      <c r="K161" s="292"/>
      <c r="L161" s="292"/>
      <c r="M161" s="292"/>
    </row>
    <row r="162" spans="7:13" ht="18" x14ac:dyDescent="0.35">
      <c r="G162" s="289">
        <v>13</v>
      </c>
      <c r="H162" s="290" t="str">
        <f>IF('[1]classement poule'!B113="","",'[1]classement poule'!B113)</f>
        <v/>
      </c>
      <c r="I162" s="290"/>
      <c r="J162" s="290"/>
      <c r="K162" s="290"/>
      <c r="L162" s="290"/>
      <c r="M162" s="290"/>
    </row>
    <row r="163" spans="7:13" ht="18" x14ac:dyDescent="0.35">
      <c r="G163" s="291">
        <v>14</v>
      </c>
      <c r="H163" s="292" t="str">
        <f>IF('[1]classement poule'!B119="","",'[1]classement poule'!B119)</f>
        <v/>
      </c>
      <c r="I163" s="292"/>
      <c r="J163" s="292"/>
      <c r="K163" s="292"/>
      <c r="L163" s="292"/>
      <c r="M163" s="292"/>
    </row>
    <row r="164" spans="7:13" ht="18" x14ac:dyDescent="0.35">
      <c r="G164" s="289">
        <v>15</v>
      </c>
      <c r="H164" s="290" t="str">
        <f>IF('[1]classement poule'!B120="","",'[1]classement poule'!B120)</f>
        <v/>
      </c>
      <c r="I164" s="290"/>
      <c r="J164" s="290"/>
      <c r="K164" s="290"/>
      <c r="L164" s="290"/>
      <c r="M164" s="290"/>
    </row>
    <row r="165" spans="7:13" ht="18" x14ac:dyDescent="0.35">
      <c r="G165" s="291">
        <v>16</v>
      </c>
      <c r="H165" s="292" t="str">
        <f>IF('[1]classement poule'!B121="","",'[1]classement poule'!B121)</f>
        <v/>
      </c>
      <c r="I165" s="292"/>
      <c r="J165" s="292"/>
      <c r="K165" s="292"/>
      <c r="L165" s="292"/>
      <c r="M165" s="292"/>
    </row>
    <row r="166" spans="7:13" ht="20.100000000000001" customHeight="1" x14ac:dyDescent="0.35">
      <c r="G166" s="289">
        <v>17</v>
      </c>
      <c r="H166" s="290" t="str">
        <f>IF('[1]classement poule'!B122="","",'[1]classement poule'!B122)</f>
        <v/>
      </c>
      <c r="I166" s="290"/>
      <c r="J166" s="290"/>
      <c r="K166" s="290"/>
      <c r="L166" s="290"/>
      <c r="M166" s="290"/>
    </row>
  </sheetData>
  <mergeCells count="133">
    <mergeCell ref="H164:M164"/>
    <mergeCell ref="H165:M165"/>
    <mergeCell ref="H166:M166"/>
    <mergeCell ref="H158:M158"/>
    <mergeCell ref="H159:M159"/>
    <mergeCell ref="H160:M160"/>
    <mergeCell ref="H161:M161"/>
    <mergeCell ref="H162:M162"/>
    <mergeCell ref="H163:M163"/>
    <mergeCell ref="H152:M152"/>
    <mergeCell ref="H153:M153"/>
    <mergeCell ref="H154:M154"/>
    <mergeCell ref="H155:M155"/>
    <mergeCell ref="H156:M156"/>
    <mergeCell ref="H157:M157"/>
    <mergeCell ref="G141:N141"/>
    <mergeCell ref="G143:N143"/>
    <mergeCell ref="F147:T147"/>
    <mergeCell ref="H149:M149"/>
    <mergeCell ref="H150:M150"/>
    <mergeCell ref="H151:M151"/>
    <mergeCell ref="F134:V134"/>
    <mergeCell ref="G135:N135"/>
    <mergeCell ref="P135:Q135"/>
    <mergeCell ref="S135:T135"/>
    <mergeCell ref="V135:V136"/>
    <mergeCell ref="H136:I136"/>
    <mergeCell ref="J136:K136"/>
    <mergeCell ref="L136:M136"/>
    <mergeCell ref="J118:K118"/>
    <mergeCell ref="L118:M118"/>
    <mergeCell ref="G122:N122"/>
    <mergeCell ref="F126:T126"/>
    <mergeCell ref="G127:N127"/>
    <mergeCell ref="G130:N130"/>
    <mergeCell ref="G108:N108"/>
    <mergeCell ref="F112:T112"/>
    <mergeCell ref="F113:T113"/>
    <mergeCell ref="F114:T114"/>
    <mergeCell ref="F116:V116"/>
    <mergeCell ref="G117:N117"/>
    <mergeCell ref="P117:Q118"/>
    <mergeCell ref="S117:T118"/>
    <mergeCell ref="V117:V118"/>
    <mergeCell ref="H118:I118"/>
    <mergeCell ref="G98:N98"/>
    <mergeCell ref="G100:N100"/>
    <mergeCell ref="F102:T102"/>
    <mergeCell ref="G103:N103"/>
    <mergeCell ref="G104:N104"/>
    <mergeCell ref="G106:N106"/>
    <mergeCell ref="G91:N91"/>
    <mergeCell ref="G93:N93"/>
    <mergeCell ref="G94:N94"/>
    <mergeCell ref="P94:Q94"/>
    <mergeCell ref="S94:T94"/>
    <mergeCell ref="G96:N96"/>
    <mergeCell ref="V84:V85"/>
    <mergeCell ref="H85:I85"/>
    <mergeCell ref="J85:K85"/>
    <mergeCell ref="L85:M85"/>
    <mergeCell ref="G87:N87"/>
    <mergeCell ref="G89:N89"/>
    <mergeCell ref="P89:Q89"/>
    <mergeCell ref="S89:T89"/>
    <mergeCell ref="F81:T81"/>
    <mergeCell ref="G83:N83"/>
    <mergeCell ref="B84:B85"/>
    <mergeCell ref="G84:N84"/>
    <mergeCell ref="P84:Q84"/>
    <mergeCell ref="S84:T84"/>
    <mergeCell ref="G65:N65"/>
    <mergeCell ref="F68:T68"/>
    <mergeCell ref="G69:N69"/>
    <mergeCell ref="G73:N73"/>
    <mergeCell ref="F79:T79"/>
    <mergeCell ref="F80:T80"/>
    <mergeCell ref="F56:T56"/>
    <mergeCell ref="F57:T57"/>
    <mergeCell ref="F60:V60"/>
    <mergeCell ref="G61:N61"/>
    <mergeCell ref="P61:Q62"/>
    <mergeCell ref="S61:T62"/>
    <mergeCell ref="V61:V62"/>
    <mergeCell ref="H62:I62"/>
    <mergeCell ref="J62:K62"/>
    <mergeCell ref="L62:M62"/>
    <mergeCell ref="G44:N44"/>
    <mergeCell ref="F46:T46"/>
    <mergeCell ref="G47:N47"/>
    <mergeCell ref="G49:N49"/>
    <mergeCell ref="G52:N52"/>
    <mergeCell ref="F55:T55"/>
    <mergeCell ref="F37:T37"/>
    <mergeCell ref="F38:T38"/>
    <mergeCell ref="F40:V40"/>
    <mergeCell ref="G41:N41"/>
    <mergeCell ref="P41:Q41"/>
    <mergeCell ref="S41:T41"/>
    <mergeCell ref="V41:V42"/>
    <mergeCell ref="H42:I42"/>
    <mergeCell ref="J42:K42"/>
    <mergeCell ref="L42:M42"/>
    <mergeCell ref="G25:N25"/>
    <mergeCell ref="F27:T27"/>
    <mergeCell ref="G28:N28"/>
    <mergeCell ref="G30:N30"/>
    <mergeCell ref="G33:N33"/>
    <mergeCell ref="F36:T36"/>
    <mergeCell ref="F21:V21"/>
    <mergeCell ref="G22:N22"/>
    <mergeCell ref="P22:Q23"/>
    <mergeCell ref="S22:T23"/>
    <mergeCell ref="V22:V23"/>
    <mergeCell ref="H23:I23"/>
    <mergeCell ref="J23:K23"/>
    <mergeCell ref="L23:M23"/>
    <mergeCell ref="L8:M8"/>
    <mergeCell ref="G10:N10"/>
    <mergeCell ref="F12:T12"/>
    <mergeCell ref="G13:N13"/>
    <mergeCell ref="G15:N15"/>
    <mergeCell ref="G18:N18"/>
    <mergeCell ref="F2:T2"/>
    <mergeCell ref="F3:T3"/>
    <mergeCell ref="F4:T4"/>
    <mergeCell ref="F6:V6"/>
    <mergeCell ref="G7:N7"/>
    <mergeCell ref="P7:Q8"/>
    <mergeCell ref="S7:T8"/>
    <mergeCell ref="V7:V8"/>
    <mergeCell ref="H8:I8"/>
    <mergeCell ref="J8:K8"/>
  </mergeCells>
  <printOptions horizontalCentered="1" verticalCentered="1"/>
  <pageMargins left="0.15748031496062992" right="0.15748031496062992" top="0.15748031496062992" bottom="0.27559055118110237" header="0" footer="0.31496062992125984"/>
  <pageSetup paperSize="9" scale="85" fitToHeight="0" orientation="landscape" r:id="rId1"/>
  <rowBreaks count="5" manualBreakCount="5">
    <brk id="34" max="21" man="1"/>
    <brk id="53" max="21" man="1"/>
    <brk id="77" max="21" man="1"/>
    <brk id="110" max="21" man="1"/>
    <brk id="14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planning</vt:lpstr>
      <vt:lpstr>planning!Zone_d_impression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VBCE</dc:creator>
  <cp:lastModifiedBy>VBCE</cp:lastModifiedBy>
  <dcterms:created xsi:type="dcterms:W3CDTF">2018-02-25T13:15:08Z</dcterms:created>
  <dcterms:modified xsi:type="dcterms:W3CDTF">2018-02-25T13:17:16Z</dcterms:modified>
</cp:coreProperties>
</file>